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90" windowWidth="17280" windowHeight="6120" tabRatio="747" activeTab="0"/>
  </bookViews>
  <sheets>
    <sheet name="現況報告書" sheetId="1" r:id="rId1"/>
    <sheet name="総括表" sheetId="2" r:id="rId2"/>
    <sheet name="【様式1-1】資金収支" sheetId="3" r:id="rId3"/>
    <sheet name="【様式1-2】資金収支" sheetId="4" r:id="rId4"/>
    <sheet name="【様式2-1】事業活動" sheetId="5" r:id="rId5"/>
    <sheet name="【様式2-2】事業活動" sheetId="6" r:id="rId6"/>
    <sheet name="【様式3-1】貸借" sheetId="7" r:id="rId7"/>
    <sheet name="【様式3-2】貸借" sheetId="8" r:id="rId8"/>
    <sheet name="事業報告" sheetId="9" r:id="rId9"/>
    <sheet name="財産目録" sheetId="10" r:id="rId10"/>
    <sheet name="監査報告" sheetId="11" r:id="rId11"/>
    <sheet name="事業リスト" sheetId="12" r:id="rId12"/>
  </sheets>
  <definedNames>
    <definedName name="_xlnm.Print_Area" localSheetId="2">'【様式1-1】資金収支'!$A$1:$G$94</definedName>
    <definedName name="_xlnm.Print_Area" localSheetId="3">'【様式1-2】資金収支'!$A$1:$G$94</definedName>
    <definedName name="_xlnm.Print_Area" localSheetId="4">'【様式2-1】事業活動'!$A$1:$F$95</definedName>
    <definedName name="_xlnm.Print_Area" localSheetId="5">'【様式2-2】事業活動'!$A$1:$G$95</definedName>
    <definedName name="_xlnm.Print_Area" localSheetId="0">'現況報告書'!$A$1:$BL$267</definedName>
  </definedNames>
  <calcPr fullCalcOnLoad="1"/>
</workbook>
</file>

<file path=xl/sharedStrings.xml><?xml version="1.0" encoding="utf-8"?>
<sst xmlns="http://schemas.openxmlformats.org/spreadsheetml/2006/main" count="2185" uniqueCount="1048">
  <si>
    <t>法人名</t>
  </si>
  <si>
    <t>主たる事務所の所在地</t>
  </si>
  <si>
    <t>電話番号</t>
  </si>
  <si>
    <t>FAX番号</t>
  </si>
  <si>
    <t>代表者</t>
  </si>
  <si>
    <t>氏名</t>
  </si>
  <si>
    <t>就任年月日</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</si>
  <si>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</si>
  <si>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</si>
  <si>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</si>
  <si>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</si>
  <si>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</si>
  <si>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</si>
  <si>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</si>
  <si>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</si>
  <si>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</si>
  <si>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</si>
  <si>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</si>
  <si>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</si>
  <si>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</si>
  <si>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</si>
  <si>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</si>
  <si>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</si>
  <si>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</si>
  <si>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</si>
  <si>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</si>
  <si>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</si>
  <si>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</si>
  <si>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</si>
  <si>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</si>
  <si>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</si>
  <si>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</si>
  <si>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</si>
  <si>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</si>
  <si>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</si>
  <si>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</si>
  <si>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</si>
  <si>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</si>
  <si>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</si>
  <si>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</si>
  <si>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</si>
  <si>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</si>
  <si>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</si>
  <si>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</si>
  <si>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</si>
  <si>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</si>
  <si>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</si>
  <si>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</si>
  <si>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</si>
  <si>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</si>
  <si>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</si>
  <si>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</si>
  <si>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</si>
  <si>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</si>
  <si>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</si>
  <si>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</si>
  <si>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</si>
  <si>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</si>
  <si>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</si>
  <si>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</si>
  <si>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</si>
  <si>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</si>
  <si>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</si>
  <si>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</si>
  <si>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</si>
  <si>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</si>
  <si>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</si>
  <si>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</si>
  <si>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</si>
  <si>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</si>
  <si>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</si>
  <si>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</si>
  <si>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</si>
  <si>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</si>
  <si>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</si>
  <si>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</si>
  <si>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</si>
  <si>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</si>
  <si>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</si>
  <si>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</si>
  <si>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</si>
  <si>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</si>
  <si>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</si>
  <si>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</si>
  <si>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</si>
  <si>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</si>
  <si>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</si>
  <si>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</si>
  <si>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</si>
  <si>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</si>
  <si>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</si>
  <si>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</si>
  <si>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</si>
  <si>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</si>
  <si>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</si>
  <si>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</si>
  <si>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</si>
  <si>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</si>
  <si>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</si>
  <si>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</si>
  <si>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</si>
  <si>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</si>
  <si>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</si>
  <si>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</si>
  <si>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</si>
  <si>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</si>
  <si>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</si>
  <si>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</si>
  <si>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</si>
  <si>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</si>
  <si>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</si>
  <si>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</si>
  <si>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</si>
  <si>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</si>
  <si>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</si>
  <si>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</si>
  <si>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</si>
  <si>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</si>
  <si>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</si>
  <si>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</si>
  <si>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</si>
  <si>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</si>
  <si>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</si>
  <si>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</si>
  <si>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</si>
  <si>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</si>
  <si>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</si>
  <si>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</si>
  <si>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</si>
  <si>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</si>
  <si>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</si>
  <si>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</si>
  <si>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</si>
  <si>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</si>
  <si>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</si>
  <si>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</si>
  <si>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</si>
  <si>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</si>
  <si>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</si>
  <si>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</si>
  <si>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</si>
  <si>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</si>
  <si>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</si>
  <si>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</si>
  <si>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</si>
  <si>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</si>
  <si>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</si>
  <si>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</si>
  <si>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</si>
  <si>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</si>
  <si>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</si>
  <si>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</si>
  <si>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</si>
  <si>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</si>
  <si>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</si>
  <si>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</si>
  <si>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</si>
  <si>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</si>
  <si>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</si>
  <si>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</si>
  <si>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</si>
  <si>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</si>
  <si>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</si>
  <si>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</si>
  <si>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</si>
  <si>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</si>
  <si>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</si>
  <si>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</si>
  <si>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</si>
  <si>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</si>
  <si>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</si>
  <si>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</si>
  <si>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</si>
  <si>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</si>
  <si>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</si>
  <si>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</si>
  <si>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</si>
  <si>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</si>
  <si>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</si>
  <si>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</si>
  <si>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</si>
  <si>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</si>
  <si>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</si>
  <si>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</si>
  <si>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</si>
  <si>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</si>
  <si>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</si>
  <si>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</si>
  <si>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</si>
  <si>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</si>
  <si>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</si>
  <si>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</si>
  <si>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</si>
  <si>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</si>
  <si>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</si>
  <si>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</si>
  <si>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</si>
  <si>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</si>
  <si>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</si>
  <si>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</si>
  <si>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</si>
  <si>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</si>
  <si>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</si>
  <si>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</si>
  <si>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</si>
  <si>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</si>
  <si>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</si>
  <si>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</si>
  <si>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</si>
  <si>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</si>
  <si>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</si>
  <si>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</si>
  <si>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</si>
  <si>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</si>
  <si>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</si>
  <si>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</si>
  <si>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</si>
  <si>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</si>
  <si>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</si>
  <si>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</si>
  <si>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</si>
  <si>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</si>
  <si>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</si>
  <si>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</si>
  <si>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</si>
  <si>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</si>
  <si>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</si>
  <si>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</si>
  <si>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</si>
  <si>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</si>
  <si>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</si>
  <si>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</si>
  <si>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</si>
  <si>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</si>
  <si>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</si>
  <si>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</si>
  <si>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</si>
  <si>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</si>
  <si>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</si>
  <si>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</si>
  <si>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</si>
  <si>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</si>
  <si>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</si>
  <si>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</si>
  <si>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</si>
  <si>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</si>
  <si>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</si>
  <si>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</si>
  <si>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</si>
  <si>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</si>
  <si>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</si>
  <si>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</si>
  <si>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</si>
  <si>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</si>
  <si>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</si>
  <si>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</si>
  <si>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</si>
  <si>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</si>
  <si>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</si>
  <si>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</si>
  <si>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</si>
  <si>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</si>
  <si>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</si>
  <si>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</si>
  <si>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</si>
  <si>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</si>
  <si>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</si>
  <si>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</si>
  <si>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</si>
  <si>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</si>
  <si>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</si>
  <si>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</si>
  <si>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</si>
  <si>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</si>
  <si>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</si>
  <si>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</si>
  <si>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</si>
  <si>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</si>
  <si>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</si>
  <si>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</si>
  <si>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</si>
  <si>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</si>
  <si>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</si>
  <si>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</si>
  <si>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</si>
  <si>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</si>
  <si>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</si>
  <si>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</si>
  <si>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</si>
  <si>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</si>
  <si>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</si>
  <si>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</si>
  <si>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</si>
  <si>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</si>
  <si>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</si>
  <si>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</si>
  <si>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</si>
  <si>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</si>
  <si>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</si>
  <si>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</si>
  <si>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</si>
  <si>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</si>
  <si>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</si>
  <si>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</si>
  <si>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</si>
  <si>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</si>
  <si>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</si>
  <si>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</si>
  <si>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</si>
  <si>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</si>
  <si>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</si>
  <si>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</si>
  <si>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</si>
  <si>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</si>
  <si>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</si>
  <si>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</si>
  <si>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</si>
  <si>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</si>
  <si>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</si>
  <si>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</si>
  <si>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</si>
  <si>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</si>
  <si>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</si>
  <si>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</si>
  <si>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</si>
  <si>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</si>
  <si>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</si>
  <si>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</si>
  <si>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</si>
  <si>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</si>
  <si>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</si>
  <si>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</si>
  <si>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</si>
  <si>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</si>
  <si>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</si>
  <si>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</si>
  <si>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</si>
  <si>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</si>
  <si>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</si>
  <si>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</si>
  <si>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</si>
  <si>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</si>
  <si>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</si>
  <si>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</si>
  <si>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</si>
  <si>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</si>
  <si>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</si>
  <si>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</si>
  <si>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</si>
  <si>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</si>
  <si>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</si>
  <si>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</si>
  <si>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</si>
  <si>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</si>
  <si>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</si>
  <si>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</si>
  <si>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</si>
  <si>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</si>
  <si>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</si>
  <si>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</si>
  <si>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</si>
  <si>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</si>
  <si>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</si>
  <si>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</si>
  <si>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</si>
  <si>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</si>
  <si>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</si>
  <si>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</si>
  <si>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</si>
  <si>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市</t>
  </si>
  <si>
    <t>田中　博</t>
  </si>
  <si>
    <t>非公表</t>
  </si>
  <si>
    <t>農業</t>
  </si>
  <si>
    <t>平成21年6月1日</t>
  </si>
  <si>
    <t>○</t>
  </si>
  <si>
    <t>認知症対応型通所介護事業所　やぎ詩の郷</t>
  </si>
  <si>
    <t>小規模多機能型居宅介護施設　だんない</t>
  </si>
  <si>
    <t>ほほえみ園部　居宅介護支援事業所</t>
  </si>
  <si>
    <t>ほほえみ八木　訪問介護事業所</t>
  </si>
  <si>
    <t>ほほえみ八木　居宅介護支援事業所</t>
  </si>
  <si>
    <t>ほほえみ八木　通所介護事業所・訪問入浴事業所</t>
  </si>
  <si>
    <t>ほほえみ日吉　訪問介護事業所・居宅介護支援事業所</t>
  </si>
  <si>
    <t>地域密着型認知症対応通所介護　やぎ詩の郷</t>
  </si>
  <si>
    <t>平成17年4月1日</t>
  </si>
  <si>
    <t>奥村　安治</t>
  </si>
  <si>
    <t>吉田　正美</t>
  </si>
  <si>
    <t>田中　博</t>
  </si>
  <si>
    <t>滝口　来吉</t>
  </si>
  <si>
    <t>吉田　進</t>
  </si>
  <si>
    <t>寺尾　哲雄</t>
  </si>
  <si>
    <t>木村　明美</t>
  </si>
  <si>
    <t>下司　文一</t>
  </si>
  <si>
    <t>船越　重雄</t>
  </si>
  <si>
    <t>關　良子</t>
  </si>
  <si>
    <t>奥村　泰之</t>
  </si>
  <si>
    <t>前田　義明</t>
  </si>
  <si>
    <t>塩貝　潔子</t>
  </si>
  <si>
    <t>佐野　清</t>
  </si>
  <si>
    <t>会社役員</t>
  </si>
  <si>
    <t>団体職員</t>
  </si>
  <si>
    <t>農　業</t>
  </si>
  <si>
    <t>僧　侶</t>
  </si>
  <si>
    <t>社会福祉施設
施設長</t>
  </si>
  <si>
    <t>行政書士</t>
  </si>
  <si>
    <t>無　職</t>
  </si>
  <si>
    <t>社会福祉施設
理事長</t>
  </si>
  <si>
    <t>南丹市
議会議員</t>
  </si>
  <si>
    <t>H27.5.31</t>
  </si>
  <si>
    <t>H26.3.27</t>
  </si>
  <si>
    <t>H25.6.1</t>
  </si>
  <si>
    <t>H25.6.1</t>
  </si>
  <si>
    <t>吉田　史樹</t>
  </si>
  <si>
    <t>小栗　宏</t>
  </si>
  <si>
    <t>税理士</t>
  </si>
  <si>
    <t>農業</t>
  </si>
  <si>
    <t>武田　修</t>
  </si>
  <si>
    <t>松﨑　由香</t>
  </si>
  <si>
    <t>北小路　博司</t>
  </si>
  <si>
    <t>上原　文和</t>
  </si>
  <si>
    <t>原田　朱美</t>
  </si>
  <si>
    <t>大坪　洋子</t>
  </si>
  <si>
    <t>大槻　昌伸</t>
  </si>
  <si>
    <t>宮田　洋二</t>
  </si>
  <si>
    <t>中村　澤三</t>
  </si>
  <si>
    <t>松本　郁夫</t>
  </si>
  <si>
    <t>船越　昭</t>
  </si>
  <si>
    <t>吉田　満千代</t>
  </si>
  <si>
    <t>坪之内　好野</t>
  </si>
  <si>
    <t>廣瀬　和子</t>
  </si>
  <si>
    <t>坂井　隆雄</t>
  </si>
  <si>
    <t>西田　修身</t>
  </si>
  <si>
    <t>中川　佐由美</t>
  </si>
  <si>
    <t>井尻　和夫</t>
  </si>
  <si>
    <t>中西　知</t>
  </si>
  <si>
    <t>垣村　和男</t>
  </si>
  <si>
    <t>人西　勲</t>
  </si>
  <si>
    <t>文字　保</t>
  </si>
  <si>
    <t>西村　良平</t>
  </si>
  <si>
    <t>榎本　尚</t>
  </si>
  <si>
    <t>公務員</t>
  </si>
  <si>
    <t>大学教授</t>
  </si>
  <si>
    <t>行政書士</t>
  </si>
  <si>
    <t>自営業</t>
  </si>
  <si>
    <t>会社顧問</t>
  </si>
  <si>
    <t>社会福祉法人役員</t>
  </si>
  <si>
    <t>H25.6.1</t>
  </si>
  <si>
    <t>H26.3.27</t>
  </si>
  <si>
    <t>社会福祉法人職員</t>
  </si>
  <si>
    <t>有</t>
  </si>
  <si>
    <t>吉田史樹・小栗宏　</t>
  </si>
  <si>
    <t>適正と認める</t>
  </si>
  <si>
    <t>法人HP</t>
  </si>
  <si>
    <t>6月まで</t>
  </si>
  <si>
    <t>平成26年5月29日（木）</t>
  </si>
  <si>
    <t>平成27年3月24日（火）</t>
  </si>
  <si>
    <t>平成26年12月1日（月）</t>
  </si>
  <si>
    <t>平成26年5月21日（水）</t>
  </si>
  <si>
    <t>熊谷　建次</t>
  </si>
  <si>
    <t>廣瀨　清</t>
  </si>
  <si>
    <t>近藤　定市</t>
  </si>
  <si>
    <t>H26.5.29</t>
  </si>
  <si>
    <t>大嶋　久美子</t>
  </si>
  <si>
    <t>加地　哲</t>
  </si>
  <si>
    <t>中澤　義久</t>
  </si>
  <si>
    <t>井上　博史</t>
  </si>
  <si>
    <t>公表</t>
  </si>
  <si>
    <t>ほほえみ八木　訪問介護事業所</t>
  </si>
  <si>
    <t>ほほえみ八木　通所介護事業所</t>
  </si>
  <si>
    <t>ほほえみ日吉　訪問介護事業所</t>
  </si>
  <si>
    <t>ほほえみ美山　訪問介護事業所</t>
  </si>
  <si>
    <t>地域密着型認知症対応通所介護やぎ詩の郷</t>
  </si>
  <si>
    <t>小規模多機能ホームだんない</t>
  </si>
  <si>
    <t>公表</t>
  </si>
  <si>
    <t>八木町西田山崎17番地</t>
  </si>
  <si>
    <t>日吉町保野田垣ノ内6番地4</t>
  </si>
  <si>
    <t>美山町安掛下8番地</t>
  </si>
  <si>
    <t>八木町刑部片山20番地7</t>
  </si>
  <si>
    <t>園部町内林上荒代4-4（16街区14-1）</t>
  </si>
  <si>
    <t>就労継続支援B型　あじさい園</t>
  </si>
  <si>
    <t>生活介護　あじさい園</t>
  </si>
  <si>
    <t>就労継続支援B型　ワークセンターびび</t>
  </si>
  <si>
    <t>就労継続支援B型　ワークセンターびび　日吉分所</t>
  </si>
  <si>
    <t>美山町安掛下8番地</t>
  </si>
  <si>
    <t>八木町八木鹿草86番地5</t>
  </si>
  <si>
    <t>日吉町胡麻才ノ本1番地9</t>
  </si>
  <si>
    <t>美山町島往古瀬23番地</t>
  </si>
  <si>
    <t>八木杉ノ前44番地</t>
  </si>
  <si>
    <t>美山町島往古瀬8番地</t>
  </si>
  <si>
    <t>日吉町保野田垣ノ内5番地10</t>
  </si>
  <si>
    <t>生計困難者に対して無利子又は低利で資金を融通する事業</t>
  </si>
  <si>
    <t>共同募金を行う事業</t>
  </si>
  <si>
    <t>生計困難者に対して無利子又は低利で資金を融通する事業</t>
  </si>
  <si>
    <t>生活福祉資金貸付事業</t>
  </si>
  <si>
    <t>くらしの資金貸付事業</t>
  </si>
  <si>
    <t>緊急援護資金貸付事業</t>
  </si>
  <si>
    <t>南丹市社会福祉協議会</t>
  </si>
  <si>
    <t>福祉サービス利用援助事業</t>
  </si>
  <si>
    <t>法人の主たる事業所</t>
  </si>
  <si>
    <t>社会福祉法人　南丹市社会福祉協議会</t>
  </si>
  <si>
    <t>〒</t>
  </si>
  <si>
    <t>629</t>
  </si>
  <si>
    <t>-</t>
  </si>
  <si>
    <t>0301</t>
  </si>
  <si>
    <t>京都府南丹市日吉町保野田垣ノ内１１番地</t>
  </si>
  <si>
    <t>0771</t>
  </si>
  <si>
    <t>－</t>
  </si>
  <si>
    <t>72</t>
  </si>
  <si>
    <t>3220</t>
  </si>
  <si>
    <t>3222</t>
  </si>
  <si>
    <t>ホームページアドレス</t>
  </si>
  <si>
    <t>http://care-net.biz/26/nantanshakyo/</t>
  </si>
  <si>
    <t>メールアドレス</t>
  </si>
  <si>
    <t>na_shakyo@canz.zaq.ne.jp</t>
  </si>
  <si>
    <t>平成17年10月6日</t>
  </si>
  <si>
    <t>平成18年1月4日</t>
  </si>
  <si>
    <t>日吉町保野田垣ノ内11番地</t>
  </si>
  <si>
    <t>園部町小桜町47番地</t>
  </si>
  <si>
    <t>南丹市園部中央公民館</t>
  </si>
  <si>
    <t>園部町上本町南2番地22</t>
  </si>
  <si>
    <t>南丹市八木デイサービスセンター</t>
  </si>
  <si>
    <t>八木町西田山崎17番地</t>
  </si>
  <si>
    <t>南丹市美山基幹集落センター</t>
  </si>
  <si>
    <t>美山町安掛下8番地</t>
  </si>
  <si>
    <t>ほほえみ園部　居宅介護支援事業所</t>
  </si>
  <si>
    <t>園部町上本町南2番地２２</t>
  </si>
  <si>
    <t>ほほえみ八木　居宅介護支援事業所</t>
  </si>
  <si>
    <t>ほほえみ日吉　居宅介護支援事業所</t>
  </si>
  <si>
    <t>日吉町保野田垣ノ内6番地4</t>
  </si>
  <si>
    <t>ほほえみ美山　居宅介護支援事業所</t>
  </si>
  <si>
    <t>ファミリー・サポート・センター事業</t>
  </si>
  <si>
    <t>法人の主たる事業所</t>
  </si>
  <si>
    <t>ボランティア活動の振興</t>
  </si>
  <si>
    <t>食の自立支援事業</t>
  </si>
  <si>
    <t>法人の主たる事業所</t>
  </si>
  <si>
    <t>外出支援事業</t>
  </si>
  <si>
    <t>軽度生活援助事業</t>
  </si>
  <si>
    <t>生きがい活動支援通所事業</t>
  </si>
  <si>
    <t>（</t>
  </si>
  <si>
    <t>）</t>
  </si>
  <si>
    <t>ほほえみ八木　訪問介護事業所</t>
  </si>
  <si>
    <t>ほほえみ日吉　訪問介護事業所</t>
  </si>
  <si>
    <t>ほほえみ美山　訪問介護事業所</t>
  </si>
  <si>
    <t>小規模多機能ﾎｰﾑ　だんない</t>
  </si>
  <si>
    <t>園部町内林上荒代4-4（16街区14-1）</t>
  </si>
  <si>
    <t>ほほえみ八木　訪問介護事業所</t>
  </si>
  <si>
    <t>八木町西田山崎17番地</t>
  </si>
  <si>
    <t>美山町安掛下8番地</t>
  </si>
  <si>
    <t>ふれあい型給食事業</t>
  </si>
  <si>
    <t>法人の主たる事業所</t>
  </si>
  <si>
    <t>災害ボランティアセンター</t>
  </si>
  <si>
    <t>八木町刑部片山20番地7</t>
  </si>
  <si>
    <t>園部町船岡横茶園２</t>
  </si>
  <si>
    <t>公務員(市役所)</t>
  </si>
  <si>
    <t>南　清</t>
  </si>
  <si>
    <t>H25.6.1</t>
  </si>
  <si>
    <t>H27.5.31</t>
  </si>
  <si>
    <t>H25.6.1</t>
  </si>
  <si>
    <t>H25.6.1</t>
  </si>
  <si>
    <t>つくし園</t>
  </si>
  <si>
    <t>ほほえみ日吉　訪問介護事業所</t>
  </si>
  <si>
    <t>ほほえみ美山　訪問介護事業所</t>
  </si>
  <si>
    <t>ほほえみ八木　通所介護事業所</t>
  </si>
  <si>
    <t>地域密着型認知症対応通所介護やぎ詩の郷</t>
  </si>
  <si>
    <t>あじさい園</t>
  </si>
  <si>
    <t>ワークセンターびび</t>
  </si>
  <si>
    <t>今西　由紀子</t>
  </si>
  <si>
    <t>濱野　祥子</t>
  </si>
  <si>
    <t>亀安　知子</t>
  </si>
  <si>
    <t>吉田　紀子</t>
  </si>
  <si>
    <t>小山　眞知子</t>
  </si>
  <si>
    <t>小関　裕美</t>
  </si>
  <si>
    <t>有</t>
  </si>
  <si>
    <t>平成25年度事業報告について,平成25年度決算について,評議員の選任について,委員の交代について</t>
  </si>
  <si>
    <t>委員の交代について,定款変更について,諸規定の改正について,京都府民間社会福祉施設職員共済会退職給付金制度移行について,任期満了に伴う委員の選任について,平成27年度事業計画について,平成27年度収支予算について</t>
  </si>
  <si>
    <t>平成25年度事業報告について,平成25年度決算について,任期満了に伴う役員（理事・監事)の選任について</t>
  </si>
  <si>
    <t>定款変更について,諸規定の改正について,京都府民間社会福祉施設職員共済会退職給付金制度移行について,平成27年度　事業計画について,平成27年度収支予算について</t>
  </si>
  <si>
    <t>南丹市八木町刑部片山20番地7</t>
  </si>
  <si>
    <t>南丹市園部町内林町上荒代4番地1、4番地4、7番地、8番地、7番地先</t>
  </si>
  <si>
    <t>南丹市園部町内林町下荒代62番地1、62番地2、62番地3、62番地4</t>
  </si>
  <si>
    <t>南丹市八木町刑部片山20番地7</t>
  </si>
  <si>
    <t>406.61㎡</t>
  </si>
  <si>
    <t>259.58㎡</t>
  </si>
  <si>
    <t>157.59㎡</t>
  </si>
  <si>
    <t>197.06㎡</t>
  </si>
  <si>
    <t>11,300</t>
  </si>
  <si>
    <t>24,750</t>
  </si>
  <si>
    <t>9,587</t>
  </si>
  <si>
    <t>34,308</t>
  </si>
  <si>
    <t>南丹市美山町島往古瀬8（車庫）</t>
  </si>
  <si>
    <t>南丹市日吉町保野田市野6-12（ガレージ）</t>
  </si>
  <si>
    <t>南丹市日吉町保野田垣ノ内6-4（物置）</t>
  </si>
  <si>
    <t>48.16㎡</t>
  </si>
  <si>
    <t>20.72㎡</t>
  </si>
  <si>
    <t>10.44㎡</t>
  </si>
  <si>
    <t>373</t>
  </si>
  <si>
    <t>1</t>
  </si>
  <si>
    <t>ほほえみ美山　訪問介護事業所・居宅介護支援事業所</t>
  </si>
  <si>
    <t>○</t>
  </si>
  <si>
    <t>公表していない</t>
  </si>
  <si>
    <t>平成17年度</t>
  </si>
  <si>
    <t>平成26年度</t>
  </si>
  <si>
    <t>-</t>
  </si>
  <si>
    <t>退職共済預け金</t>
  </si>
  <si>
    <t>退職金積立金</t>
  </si>
  <si>
    <t>ボランティア基金</t>
  </si>
  <si>
    <t>ﾎﾞﾗﾝﾃｨｱﾊﾞﾝｸ積立預金</t>
  </si>
  <si>
    <t>財政調整積立金</t>
  </si>
  <si>
    <t>備品等購入積立預金</t>
  </si>
  <si>
    <t>工賃変動積立預金</t>
  </si>
  <si>
    <t>福祉基金(善意銀行)</t>
  </si>
  <si>
    <t>退職金制度移行に伴う預り金</t>
  </si>
  <si>
    <t>京都府民間社会福祉施設職員共済会退職金制度預け金</t>
  </si>
  <si>
    <t>ボランティア活動振興のための基金</t>
  </si>
  <si>
    <t>ボランティア活動振興のための積立預金</t>
  </si>
  <si>
    <t>社会福祉事業活動振興のための基金</t>
  </si>
  <si>
    <t>就労支援事業利用者工賃の安定的支給のための積立預金</t>
  </si>
  <si>
    <t>法人の安定的運営のための積立金</t>
  </si>
  <si>
    <t>備品等購入のための積立預金</t>
  </si>
  <si>
    <t>過年度収支修正損</t>
  </si>
  <si>
    <t>資金減少額等</t>
  </si>
  <si>
    <t>その他の支出</t>
  </si>
  <si>
    <t>会計単位内長借償還</t>
  </si>
  <si>
    <t>会計単位内長貸支出</t>
  </si>
  <si>
    <t>会計単位外長借償還</t>
  </si>
  <si>
    <t>会計単位外長貸支出</t>
  </si>
  <si>
    <t>積立預金積立支出</t>
  </si>
  <si>
    <t>投資有価証券取得支出</t>
  </si>
  <si>
    <t>借入金元金償還金支出</t>
  </si>
  <si>
    <t>収入</t>
  </si>
  <si>
    <t>過年度収支修正益</t>
  </si>
  <si>
    <t>その他の収入</t>
  </si>
  <si>
    <t>会計単位内長貸回収</t>
  </si>
  <si>
    <t>会計単位内長借収入</t>
  </si>
  <si>
    <t>会計単位外長貸回収</t>
  </si>
  <si>
    <t>会計単位外長借収入</t>
  </si>
  <si>
    <t>積立預金取崩収入</t>
  </si>
  <si>
    <t>投資有価証券売却収入</t>
  </si>
  <si>
    <t>財務活動等による収支</t>
  </si>
  <si>
    <t>　施設整備等資金収支差額(６)=(４)－(５）</t>
  </si>
  <si>
    <t>施設整備等支出計(５)</t>
  </si>
  <si>
    <t>元入金支出</t>
  </si>
  <si>
    <t>固定資産除却廃棄支出</t>
  </si>
  <si>
    <t>他の固定資産取得支出</t>
  </si>
  <si>
    <t>基本財産取得支出</t>
  </si>
  <si>
    <t>支出</t>
  </si>
  <si>
    <t>施設整備等収入計(４)</t>
  </si>
  <si>
    <t>元入金収入</t>
  </si>
  <si>
    <t>他の固定資産売却収入</t>
  </si>
  <si>
    <t>基本財産売却収入</t>
  </si>
  <si>
    <t>施設整備等寄附金収入</t>
  </si>
  <si>
    <t>施設整備等補助金収入</t>
  </si>
  <si>
    <t>施設整備等による収支</t>
  </si>
  <si>
    <t>経理区分間繰入金支出</t>
  </si>
  <si>
    <t>会計単位間繰入金支出</t>
  </si>
  <si>
    <t>雑支出</t>
  </si>
  <si>
    <t>事業外支出</t>
  </si>
  <si>
    <t>徴収不能額</t>
  </si>
  <si>
    <t>負担金支出</t>
  </si>
  <si>
    <t>助成金支出</t>
  </si>
  <si>
    <t>分担金支出</t>
  </si>
  <si>
    <t>日本赤十字配分金支出</t>
  </si>
  <si>
    <t>共同募金配分金事業費</t>
  </si>
  <si>
    <t>貸付金事業等支出</t>
  </si>
  <si>
    <t>利用者負担軽減額</t>
  </si>
  <si>
    <t>事業費支出</t>
  </si>
  <si>
    <t>事務費支出</t>
  </si>
  <si>
    <t>人件費支出</t>
  </si>
  <si>
    <t>経理区分間繰入金収入</t>
  </si>
  <si>
    <t>会計単位間繰入金収入</t>
  </si>
  <si>
    <t>受取利息配当金収入</t>
  </si>
  <si>
    <t>借入元金補助金収入</t>
  </si>
  <si>
    <t>雑収入</t>
  </si>
  <si>
    <t>事業外収入</t>
  </si>
  <si>
    <t>補助事業等収入</t>
  </si>
  <si>
    <t>運営費収入</t>
  </si>
  <si>
    <t>自立支援費等収入</t>
  </si>
  <si>
    <t>利用料収入</t>
  </si>
  <si>
    <t>介護保険収入</t>
  </si>
  <si>
    <t>負担金収入</t>
  </si>
  <si>
    <t>日本赤十字配分金収入</t>
  </si>
  <si>
    <t>共同募金配分金収入</t>
  </si>
  <si>
    <t>貸付事業等収入</t>
  </si>
  <si>
    <t>事業収入</t>
  </si>
  <si>
    <t>受託金収入</t>
  </si>
  <si>
    <t>助成金収入</t>
  </si>
  <si>
    <t>経常経費補助金収入</t>
  </si>
  <si>
    <t>分担金収入</t>
  </si>
  <si>
    <t>寄附金収入</t>
  </si>
  <si>
    <t>会費収入</t>
  </si>
  <si>
    <t>収入</t>
  </si>
  <si>
    <t>備考</t>
  </si>
  <si>
    <t>差異(A)-(B)</t>
  </si>
  <si>
    <t>決算(B)</t>
  </si>
  <si>
    <t>予算(A)</t>
  </si>
  <si>
    <t>勘定科目</t>
  </si>
  <si>
    <t>（単位：円）</t>
  </si>
  <si>
    <t>（自）平成26年4月1日　（至）平成27年3月31日</t>
  </si>
  <si>
    <t>予備費支出(13)</t>
  </si>
  <si>
    <t>福祉事業活動による収支</t>
  </si>
  <si>
    <t>就労支援事業活動資金収支差額(３)=(１)－(２)</t>
  </si>
  <si>
    <t>就労支援事業支出計(２)</t>
  </si>
  <si>
    <t>【事業支出】</t>
  </si>
  <si>
    <t>就労支援事業支出</t>
  </si>
  <si>
    <t>就労支援事業収入計(１)</t>
  </si>
  <si>
    <t>【事業収入】</t>
  </si>
  <si>
    <t>就労支援事業収入</t>
  </si>
  <si>
    <t>就労支援事業活動による収支</t>
  </si>
  <si>
    <t>繰越活動収支差額の部</t>
  </si>
  <si>
    <t>基本金組入額</t>
  </si>
  <si>
    <t>その他の特別損失</t>
  </si>
  <si>
    <t>国庫補助金等積立額</t>
  </si>
  <si>
    <t>元入金組入額</t>
  </si>
  <si>
    <t>他の固定資産売却損</t>
  </si>
  <si>
    <t>基本財産売却損</t>
  </si>
  <si>
    <t>国庫補助等積立金取崩</t>
  </si>
  <si>
    <t>他の固定資産売却益</t>
  </si>
  <si>
    <t>特別収支の部</t>
  </si>
  <si>
    <t>雑損失</t>
  </si>
  <si>
    <t>資産評価損</t>
  </si>
  <si>
    <t>有価証券売却損</t>
  </si>
  <si>
    <t>投資有価証券売却損</t>
  </si>
  <si>
    <t>その他事業活動外支出</t>
  </si>
  <si>
    <t>有価証券売却益</t>
  </si>
  <si>
    <t>その他事業活動外収入</t>
  </si>
  <si>
    <t>事業活動外収支の部</t>
  </si>
  <si>
    <t>引当金繰入</t>
  </si>
  <si>
    <t>減価償却費</t>
  </si>
  <si>
    <t>基金組入額</t>
  </si>
  <si>
    <t>引当金戻入</t>
  </si>
  <si>
    <t>基金取崩額</t>
  </si>
  <si>
    <t>増減(A)-(B)</t>
  </si>
  <si>
    <t>前年度決算(B)</t>
  </si>
  <si>
    <t>当年度決算(A)</t>
  </si>
  <si>
    <t>（単位：円）</t>
  </si>
  <si>
    <t>（自）平成26年4月1日　（至）平成27年3月31日</t>
  </si>
  <si>
    <t>次期繰越活動収支差額(20)=(16)+(17)+(18)-(19)</t>
  </si>
  <si>
    <t>その他の積立金積立額(19)</t>
  </si>
  <si>
    <t>その他の積立金取崩額(18)</t>
  </si>
  <si>
    <t>基本金取崩額(17)</t>
  </si>
  <si>
    <t>当期末繰越活動収支差額(16)=(14)+(15)</t>
  </si>
  <si>
    <t>前期繰越活動収支差額(15）</t>
  </si>
  <si>
    <t>当期活動収支差額(14)=(10)+(13)</t>
  </si>
  <si>
    <t>　特別収支差額(13)=(11)-(12)</t>
  </si>
  <si>
    <t>特別支出計(12)</t>
  </si>
  <si>
    <t>特別収入計(11)</t>
  </si>
  <si>
    <t>経常収支差額(10)=(３)＋(６)＋(９)</t>
  </si>
  <si>
    <t>事業活動外収支差額(９)＝(７)-（８）</t>
  </si>
  <si>
    <t>事業活動外支出計(８)</t>
  </si>
  <si>
    <t>事業活動外収入計(７)</t>
  </si>
  <si>
    <t>事業活動収支差額 (６)＝(４)－（５）</t>
  </si>
  <si>
    <t>福祉事業活動収支の部</t>
  </si>
  <si>
    <t>事業活動外収支差額(３)＝(１)-（２）</t>
  </si>
  <si>
    <t>就労支援事業活動支出計(２)</t>
  </si>
  <si>
    <t>就労支援事業活動収入計(１)</t>
  </si>
  <si>
    <t>就労支援事業活動収支の部</t>
  </si>
  <si>
    <t>平成27年3月31日現在</t>
  </si>
  <si>
    <t>なし</t>
  </si>
  <si>
    <t>生きがい活動支援通所事業</t>
  </si>
  <si>
    <t>軽度生活援助事業</t>
  </si>
  <si>
    <t>外出支援サービス事業</t>
  </si>
  <si>
    <t>食の自立支援サービス事業</t>
  </si>
  <si>
    <t>美山基幹集落センター管理運営</t>
  </si>
  <si>
    <t>八木デイサービスセンター管理</t>
  </si>
  <si>
    <t>園部公民館管理運営</t>
  </si>
  <si>
    <t>ファミリー・サポート・センターの運営</t>
  </si>
  <si>
    <t>地域包括支援センターの運営</t>
  </si>
  <si>
    <t>その他この法人の目的達成のため必要な事業</t>
  </si>
  <si>
    <t>小規模多機能型居宅介護事業の経営</t>
  </si>
  <si>
    <t>地域活動支援センターの経営</t>
  </si>
  <si>
    <t>移動支援事業の経営</t>
  </si>
  <si>
    <t>障害児相談支援事業の経営</t>
  </si>
  <si>
    <t>障害児通所支援事業の経営</t>
  </si>
  <si>
    <t>特定相談支援事業の経営</t>
  </si>
  <si>
    <t>障害福祉サービス事業の経営</t>
  </si>
  <si>
    <t>法人後見事業</t>
  </si>
  <si>
    <t>生活困窮者に対する相談支援事業</t>
  </si>
  <si>
    <t>心配ごと相談事業</t>
  </si>
  <si>
    <t>緊急援護資金貸付事業</t>
  </si>
  <si>
    <t>くらしの資金貸付事業</t>
  </si>
  <si>
    <t>生活福祉資金貸付事業</t>
  </si>
  <si>
    <t>福祉サービス利用援助事業</t>
  </si>
  <si>
    <t>老人デイサービス事業の経営</t>
  </si>
  <si>
    <t>老人居宅介護等事業の経営</t>
  </si>
  <si>
    <t>ボランティア活動の振興</t>
  </si>
  <si>
    <t>共同募金事業への協力</t>
  </si>
  <si>
    <t>保健医療、教育その他の社会福祉と関連する事業との連絡</t>
  </si>
  <si>
    <t>社会福祉を目的とする事業の健全な発達を図るために必要な事業</t>
  </si>
  <si>
    <t>社会福祉を目的とする事業に関する調査、普及、宣伝、連絡、調整及び助成</t>
  </si>
  <si>
    <t>社会福祉に関する活動への住民の参加のための援助</t>
  </si>
  <si>
    <t>社会福祉を目的とする事業の企画及び実施</t>
  </si>
  <si>
    <t>社会福祉法人　南丹市社会福祉協議会</t>
  </si>
  <si>
    <t>平成２６年度の主な事業報告</t>
  </si>
  <si>
    <t>様式第５（社会福祉法人審査基準別記第１）</t>
  </si>
  <si>
    <t>　　　　　　　　差    引     純      資       産</t>
  </si>
  <si>
    <t>負債合計</t>
  </si>
  <si>
    <t>固定負債合計</t>
  </si>
  <si>
    <t>退職給与引当金</t>
  </si>
  <si>
    <t>固定負債</t>
  </si>
  <si>
    <t>２、</t>
  </si>
  <si>
    <t>流動負債合計</t>
  </si>
  <si>
    <t>預り金</t>
  </si>
  <si>
    <t>未払金</t>
  </si>
  <si>
    <t>流動負債</t>
  </si>
  <si>
    <t>１、</t>
  </si>
  <si>
    <t>負債の部</t>
  </si>
  <si>
    <t>Ⅱ</t>
  </si>
  <si>
    <t>資産合計</t>
  </si>
  <si>
    <t>固定資産合計</t>
  </si>
  <si>
    <t>その他の固定資産合計</t>
  </si>
  <si>
    <t>日吉支店　№12672264</t>
  </si>
  <si>
    <t>定期預金　京都農業協同組合</t>
  </si>
  <si>
    <t>八木支店　№0007863</t>
  </si>
  <si>
    <t>普通預金　京都農業協同組合</t>
  </si>
  <si>
    <t>日吉支店　№02105221</t>
  </si>
  <si>
    <t>美山支店　№08011583</t>
  </si>
  <si>
    <t>日吉支店　№13332949</t>
  </si>
  <si>
    <t>美山支店　№3105411</t>
  </si>
  <si>
    <t>普通預金　京都銀行</t>
  </si>
  <si>
    <t>日吉支店　№3426017</t>
  </si>
  <si>
    <t>八木支店　№3591640</t>
  </si>
  <si>
    <t>園部支店　№02-02433-3</t>
  </si>
  <si>
    <t>定期預金　京都信用金庫</t>
  </si>
  <si>
    <t>園部支店　№0031592</t>
  </si>
  <si>
    <t>園部支店　№0094043</t>
  </si>
  <si>
    <t>定期預金　京都銀行</t>
  </si>
  <si>
    <t>第86回20年債</t>
  </si>
  <si>
    <t>利付国債　日興コーディアル証券</t>
  </si>
  <si>
    <t>第54回20年債</t>
  </si>
  <si>
    <t>第34回30年債</t>
  </si>
  <si>
    <t>八木支店　№3591658</t>
  </si>
  <si>
    <t>退職共済預け金</t>
  </si>
  <si>
    <t>長期貸付金</t>
  </si>
  <si>
    <t>ソフトウェア</t>
  </si>
  <si>
    <t>減価償却累計額</t>
  </si>
  <si>
    <t>器具及び備品</t>
  </si>
  <si>
    <t>車輌運搬具</t>
  </si>
  <si>
    <t>機械及び装置</t>
  </si>
  <si>
    <t>構築物</t>
  </si>
  <si>
    <t>建物附属設備</t>
  </si>
  <si>
    <t>建物</t>
  </si>
  <si>
    <t>（２）その他の固定資産</t>
  </si>
  <si>
    <t>基本財産合計</t>
  </si>
  <si>
    <t>土地 [所在]南丹市八木町刑部片山20番7</t>
  </si>
  <si>
    <t>土地 [所在]南丹市園部町内林町上荒代2番3,4番4</t>
  </si>
  <si>
    <t>建物 [所在]南丹市園部町内林町上荒代4番地1</t>
  </si>
  <si>
    <t>建物 [所在]南丹市八木町刑部片山20番地7</t>
  </si>
  <si>
    <t>美山支店　№8639428</t>
  </si>
  <si>
    <t>日吉支店　№3389449</t>
  </si>
  <si>
    <t>八木支店　№1007711</t>
  </si>
  <si>
    <t>園部支店　№0116108</t>
  </si>
  <si>
    <t>（１）基本財産</t>
  </si>
  <si>
    <t>固定資産</t>
  </si>
  <si>
    <t>２、</t>
  </si>
  <si>
    <t>流動資産合計</t>
  </si>
  <si>
    <t>前払金</t>
  </si>
  <si>
    <t>立替金</t>
  </si>
  <si>
    <t>未収金</t>
  </si>
  <si>
    <t>原材料</t>
  </si>
  <si>
    <t>商品・製品</t>
  </si>
  <si>
    <t>棚卸物品</t>
  </si>
  <si>
    <t>日吉支店　№0014026</t>
  </si>
  <si>
    <t>美山支店　№3097604</t>
  </si>
  <si>
    <t>八木支店　№0007852</t>
  </si>
  <si>
    <t>八木支店　№3591632</t>
  </si>
  <si>
    <t>　00930-6-223571</t>
  </si>
  <si>
    <t>普通預金　ゆうちょ銀行</t>
  </si>
  <si>
    <t>美山支店　№0009255</t>
  </si>
  <si>
    <t>美山支店　№0006289</t>
  </si>
  <si>
    <t>美山支店　№3115545</t>
  </si>
  <si>
    <t>　№20982901</t>
  </si>
  <si>
    <t>日吉支店　№0008607</t>
  </si>
  <si>
    <t>園部支店　№3960855</t>
  </si>
  <si>
    <t>八木支店　№0007216</t>
  </si>
  <si>
    <t>八木支店　№3589768</t>
  </si>
  <si>
    <t>園部支店　№0607322</t>
  </si>
  <si>
    <t>普通預金　京都信用金庫</t>
  </si>
  <si>
    <t>園部支店　№3209628</t>
  </si>
  <si>
    <t>園部支店　№0031089</t>
  </si>
  <si>
    <t>日吉支店　№0009064</t>
  </si>
  <si>
    <t>日吉支店　№0007091</t>
  </si>
  <si>
    <t>美山支店　№0005107</t>
  </si>
  <si>
    <t>園部支店　№3954262</t>
  </si>
  <si>
    <t>現金手許有高</t>
  </si>
  <si>
    <t>現金</t>
  </si>
  <si>
    <t>現金預金</t>
  </si>
  <si>
    <t>流動資産</t>
  </si>
  <si>
    <t>１、</t>
  </si>
  <si>
    <t>資産の部</t>
  </si>
  <si>
    <t>Ⅰ</t>
  </si>
  <si>
    <t xml:space="preserve">     金                    額</t>
  </si>
  <si>
    <t>資       産       ・       負       債       の       内       訳</t>
  </si>
  <si>
    <t>平成27年3月31日現在</t>
  </si>
  <si>
    <t xml:space="preserve">                財          産          目          録</t>
  </si>
  <si>
    <t>様式第６（社会福祉法人審査基準別記第１)</t>
  </si>
  <si>
    <t>様式第７（社会福祉法人審査基準別記第１）</t>
  </si>
  <si>
    <t>福祉事業活動収入計(４)</t>
  </si>
  <si>
    <t>福祉事業活動支出計(５)</t>
  </si>
  <si>
    <t>福祉事業活動資金収支差額(６)=(４)－(５)</t>
  </si>
  <si>
    <t>　当期末支払資金残高(14)＋(15)</t>
  </si>
  <si>
    <t>　前期末支払資金残高(15)</t>
  </si>
  <si>
    <t>　当期資金収支差額合計(14)=(３)+(６)+(９)+(12)－(13)</t>
  </si>
  <si>
    <t>　その他の活動資金収支差額(12)=(10)－(11)</t>
  </si>
  <si>
    <t>その他の活動支出計(11)</t>
  </si>
  <si>
    <t>その他の活動収入計(10)</t>
  </si>
  <si>
    <t>第1号の1様式</t>
  </si>
  <si>
    <t>施設整備等収入計(７)</t>
  </si>
  <si>
    <t>施設整備等支出計(８)</t>
  </si>
  <si>
    <t>　施設整備等資金収支差額(９)=(７)－(８）</t>
  </si>
  <si>
    <t>一般会計</t>
  </si>
  <si>
    <t>公益事業会計</t>
  </si>
  <si>
    <t>就労支援事業会計</t>
  </si>
  <si>
    <t>法人合計</t>
  </si>
  <si>
    <t>社会福祉法人　南丹市社会福祉協議会　資金収支計算書</t>
  </si>
  <si>
    <t>社会福祉法人　南丹市社会福祉協議会　事業活動計算書</t>
  </si>
  <si>
    <t>事業活動収入計(４)</t>
  </si>
  <si>
    <t>事業活動支出計（５）</t>
  </si>
  <si>
    <t>第1号の2様式</t>
  </si>
  <si>
    <t>第2号の1様式</t>
  </si>
  <si>
    <t>第2号の2様式</t>
  </si>
  <si>
    <t>第3号の2様式</t>
  </si>
  <si>
    <t>社会福祉法人　南丹市社会福祉協議会　貸借対照表</t>
  </si>
  <si>
    <t>第3号の1様式</t>
  </si>
  <si>
    <t>資産の部</t>
  </si>
  <si>
    <t>当年度末</t>
  </si>
  <si>
    <t>前年度末</t>
  </si>
  <si>
    <t>増　減</t>
  </si>
  <si>
    <t>流動資産</t>
  </si>
  <si>
    <t>現金</t>
  </si>
  <si>
    <t>預貯金</t>
  </si>
  <si>
    <t>有価証券</t>
  </si>
  <si>
    <t>未収金</t>
  </si>
  <si>
    <t>売掛金</t>
  </si>
  <si>
    <t>商品・製品</t>
  </si>
  <si>
    <t>原材料</t>
  </si>
  <si>
    <t>貯蔵品</t>
  </si>
  <si>
    <t>立替金</t>
  </si>
  <si>
    <t>前払金</t>
  </si>
  <si>
    <t>短期貸付金</t>
  </si>
  <si>
    <t>会計単位外貸付金</t>
  </si>
  <si>
    <t>会計単位内貸付金</t>
  </si>
  <si>
    <t>経理区分勘定</t>
  </si>
  <si>
    <t>仮払金</t>
  </si>
  <si>
    <t>会計単位勘定</t>
  </si>
  <si>
    <t>その他の流動資産</t>
  </si>
  <si>
    <t>徴収不能引当金</t>
  </si>
  <si>
    <t>固定資産</t>
  </si>
  <si>
    <t>基本財産特定預金</t>
  </si>
  <si>
    <t>建物附属設備</t>
  </si>
  <si>
    <t>その他の固定資産</t>
  </si>
  <si>
    <t>構築物</t>
  </si>
  <si>
    <t>機械及び装置</t>
  </si>
  <si>
    <t>車輌運搬具</t>
  </si>
  <si>
    <t>器具及び備品</t>
  </si>
  <si>
    <t>建設仮勘定</t>
  </si>
  <si>
    <t>権利</t>
  </si>
  <si>
    <t>ソフトウェア</t>
  </si>
  <si>
    <t>公益事業会計元入金</t>
  </si>
  <si>
    <t>収益事業会計元入金</t>
  </si>
  <si>
    <t>投資有価証券</t>
  </si>
  <si>
    <t>長期貸付金</t>
  </si>
  <si>
    <t>長期預け金</t>
  </si>
  <si>
    <t>退職共済預け金</t>
  </si>
  <si>
    <t>退職金積立預金</t>
  </si>
  <si>
    <t>ボランティア基金</t>
  </si>
  <si>
    <t>ボランティアバンク積立預金</t>
  </si>
  <si>
    <t>善意銀行</t>
  </si>
  <si>
    <t>財政調整積立預金</t>
  </si>
  <si>
    <t>備品等購入積立預金</t>
  </si>
  <si>
    <t>工賃変動積立預金</t>
  </si>
  <si>
    <t>設備等整備積立預金</t>
  </si>
  <si>
    <t>その他の積立預金</t>
  </si>
  <si>
    <t>徴収不能引当金</t>
  </si>
  <si>
    <t>資産の部　合計</t>
  </si>
  <si>
    <t>本所</t>
  </si>
  <si>
    <t>園部</t>
  </si>
  <si>
    <t>八木</t>
  </si>
  <si>
    <t>日吉</t>
  </si>
  <si>
    <t>美山</t>
  </si>
  <si>
    <t>負債の部</t>
  </si>
  <si>
    <t>当年度末</t>
  </si>
  <si>
    <t>流動負債</t>
  </si>
  <si>
    <t>短期運営資金借入金</t>
  </si>
  <si>
    <t>会計単位外借入金</t>
  </si>
  <si>
    <t>会計単位内借入金</t>
  </si>
  <si>
    <t>未払金</t>
  </si>
  <si>
    <t>未返還金</t>
  </si>
  <si>
    <t>預り金</t>
  </si>
  <si>
    <t>前受金</t>
  </si>
  <si>
    <t>仮受金</t>
  </si>
  <si>
    <t>賞与引当金</t>
  </si>
  <si>
    <t>その他の流動負債</t>
  </si>
  <si>
    <t>固定負債</t>
  </si>
  <si>
    <t>設備資金借入金</t>
  </si>
  <si>
    <t>長期運営資金借入金</t>
  </si>
  <si>
    <t>長期預り金</t>
  </si>
  <si>
    <t>退職給与引当金</t>
  </si>
  <si>
    <t>負債の部　合計</t>
  </si>
  <si>
    <t>純資産の部</t>
  </si>
  <si>
    <t>基本金</t>
  </si>
  <si>
    <t>基金</t>
  </si>
  <si>
    <t>元入金</t>
  </si>
  <si>
    <t>国庫補助金等特別積立金</t>
  </si>
  <si>
    <t>その他の積立金</t>
  </si>
  <si>
    <t>ボランティアバンク積立金</t>
  </si>
  <si>
    <t>善意銀行積立金</t>
  </si>
  <si>
    <t>財政調整積立金</t>
  </si>
  <si>
    <t>備品等購入積立金</t>
  </si>
  <si>
    <t>工賃変動積立預金</t>
  </si>
  <si>
    <t>設備等整備積立預金</t>
  </si>
  <si>
    <t>その他の積立金</t>
  </si>
  <si>
    <t>次期繰越活動収支差額</t>
  </si>
  <si>
    <t>(うち当期活動収支差額)</t>
  </si>
  <si>
    <t>純資産の部　合計</t>
  </si>
  <si>
    <t>負債及び純資産の部　合計</t>
  </si>
  <si>
    <t>一般会計</t>
  </si>
  <si>
    <t>公益事業会計</t>
  </si>
  <si>
    <t>就労支援事業会計</t>
  </si>
  <si>
    <t>法人全体</t>
  </si>
  <si>
    <t/>
  </si>
  <si>
    <t>高等学校教諭</t>
  </si>
  <si>
    <t>市役所臨時職員</t>
  </si>
  <si>
    <t>NPO法人副理事</t>
  </si>
  <si>
    <t>下村　宏樹</t>
  </si>
  <si>
    <t>中村　都子</t>
  </si>
  <si>
    <t>福原　かをり</t>
  </si>
  <si>
    <t>生活困窮者自立相談支援事業</t>
  </si>
  <si>
    <t>そよかぜ八木</t>
  </si>
  <si>
    <t>そよかぜ日吉</t>
  </si>
  <si>
    <t>そよかぜ美山</t>
  </si>
  <si>
    <t>南丹市社会福祉協議会</t>
  </si>
  <si>
    <t>小規模多機能ホームだんない</t>
  </si>
  <si>
    <t>ほほえみ八木　居宅介護支援事業所</t>
  </si>
  <si>
    <t>ほほえみ園部　居宅介護支援事業所</t>
  </si>
  <si>
    <t>ほほえみ日吉　居宅介護支援事業所</t>
  </si>
  <si>
    <t>ほほえみ美山　居宅介護支援事業所</t>
  </si>
  <si>
    <t>本多　智子</t>
  </si>
  <si>
    <t>南丹地域包括支援センター</t>
  </si>
  <si>
    <t>南丹地域包括支援センター（北部）</t>
  </si>
  <si>
    <t>南丹地域包括支援センター（南部）</t>
  </si>
  <si>
    <t>河村　理絵</t>
  </si>
  <si>
    <t>前田　香苗</t>
  </si>
  <si>
    <t>吉田　桂子</t>
  </si>
  <si>
    <t>高野　美佐子</t>
  </si>
  <si>
    <t>会社員</t>
  </si>
  <si>
    <t>ほほえみ八木　居宅介護事業所</t>
  </si>
  <si>
    <t>ほほえみ八木　居宅介護事業所</t>
  </si>
  <si>
    <t>ほほえみ日吉　居宅介護事業所</t>
  </si>
  <si>
    <t>ほほえみ美山　居宅介護事業所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</si>
</sst>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0;&quot;-&quot;"/>
    <numFmt numFmtId="180" formatCode="#,##0_ ;[Red]\-#,##0\ "/>
    <numFmt numFmtId="181" formatCode="#,##0;&quot;△&quot;#,##0"/>
    <numFmt numFmtId="182" formatCode="#,##0;&quot;△ &quot;#,##0"/>
    <numFmt numFmtId="183" formatCode="[$-411]gee\.mm\.dd;@"/>
    <numFmt numFmtId="184" formatCode="mmm\-yyyy"/>
  </numFmts>
  <fonts count="83">
    <font>
      <sz val="11"/>
      <color theme="1"/>
      <name val="Calibri"/>
      <family val="3"/>
    </font>
    <font>
      <sz val="12"/>
      <color indexed="8"/>
      <name val="ＭＳ Ｐゴシック"/>
      <family val="3"/>
    </font>
    <font>
      <sz val="6"/>
      <name val="ＭＳ Ｐゴシック"/>
      <family val="3"/>
    </font>
    <font>
      <sz val="9"/>
      <name val="ＭＳ Ｐ明朝"/>
      <family val="1"/>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6"/>
      <name val="ＭＳ 明朝"/>
      <family val="1"/>
    </font>
    <font>
      <sz val="14"/>
      <name val="ＭＳ ゴシック"/>
      <family val="3"/>
    </font>
    <font>
      <sz val="11"/>
      <name val="ＭＳ Ｐゴシック"/>
      <family val="3"/>
    </font>
    <font>
      <sz val="11"/>
      <color indexed="8"/>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3"/>
    </font>
    <font>
      <b/>
      <i/>
      <sz val="10"/>
      <name val="Times New Roman"/>
      <family val="1"/>
    </font>
    <font>
      <b/>
      <sz val="9"/>
      <name val="Times New Roman"/>
      <family val="1"/>
    </font>
    <font>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1"/>
      <name val="ＭＳ ゴシック"/>
      <family val="3"/>
    </font>
    <font>
      <sz val="11"/>
      <color indexed="12"/>
      <name val="ＭＳ ゴシック"/>
      <family val="3"/>
    </font>
    <font>
      <sz val="16"/>
      <name val="ＭＳ Ｐ明朝"/>
      <family val="1"/>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ＤＦ特太ゴシック体"/>
      <family val="3"/>
    </font>
    <font>
      <sz val="10"/>
      <color indexed="8"/>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u val="single"/>
      <sz val="11"/>
      <color indexed="12"/>
      <name val="ＭＳ Ｐ明朝"/>
      <family val="1"/>
    </font>
    <font>
      <sz val="9"/>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u val="single"/>
      <sz val="11"/>
      <color theme="1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u val="single"/>
      <sz val="11"/>
      <color theme="10"/>
      <name val="ＭＳ Ｐ明朝"/>
      <family val="1"/>
    </font>
    <font>
      <sz val="9"/>
      <name val="Cambria"/>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
      <patternFill patternType="solid">
        <fgColor indexed="45"/>
        <bgColor indexed="64"/>
      </patternFill>
    </fill>
  </fills>
  <borders count="134">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top/>
      <bottom style="thin"/>
    </border>
    <border>
      <left/>
      <right style="thin"/>
      <top/>
      <bottom style="thin"/>
    </border>
    <border>
      <left style="thin"/>
      <right/>
      <top style="thin"/>
      <bottom style="thin"/>
    </border>
    <border>
      <left/>
      <right/>
      <top style="thin">
        <color theme="0"/>
      </top>
      <bottom style="thin">
        <color theme="0"/>
      </bottom>
    </border>
    <border>
      <left/>
      <right style="thin">
        <color theme="0"/>
      </right>
      <top style="thin"/>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style="thin"/>
      <bottom/>
    </border>
    <border>
      <left/>
      <right style="thin">
        <color theme="0"/>
      </right>
      <top/>
      <bottom/>
    </border>
    <border>
      <left style="thin"/>
      <right style="medium"/>
      <top style="medium"/>
      <bottom style="medium"/>
    </border>
    <border>
      <left style="medium"/>
      <right>
        <color indexed="63"/>
      </right>
      <top style="medium"/>
      <bottom style="medium"/>
    </border>
    <border>
      <left style="thin"/>
      <right style="medium"/>
      <top>
        <color indexed="63"/>
      </top>
      <bottom>
        <color indexed="63"/>
      </bottom>
    </border>
    <border>
      <left style="medium"/>
      <right>
        <color indexed="63"/>
      </right>
      <top>
        <color indexed="63"/>
      </top>
      <bottom>
        <color indexed="63"/>
      </bottom>
    </border>
    <border>
      <left style="thin"/>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right style="thin"/>
      <top/>
      <bottom/>
    </border>
    <border>
      <left/>
      <right style="thin">
        <color theme="0"/>
      </right>
      <top/>
      <bottom style="thin"/>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color theme="0"/>
      </left>
      <right/>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style="thin"/>
      <top style="thin"/>
      <bottom/>
    </border>
    <border>
      <left/>
      <right style="thin"/>
      <top style="thin">
        <color theme="0"/>
      </top>
      <bottom style="thin">
        <color theme="0"/>
      </bottom>
    </border>
    <border>
      <left style="thin"/>
      <right/>
      <top/>
      <bottom style="hair"/>
    </border>
    <border>
      <left/>
      <right/>
      <top/>
      <bottom style="hair"/>
    </border>
    <border>
      <left/>
      <right style="thin"/>
      <top/>
      <bottom style="hair"/>
    </border>
    <border>
      <left style="thin"/>
      <right/>
      <top style="hair"/>
      <bottom/>
    </border>
    <border>
      <left/>
      <right/>
      <top style="hair"/>
      <bottom/>
    </border>
    <border>
      <left/>
      <right style="thin"/>
      <top style="hair"/>
      <bottom/>
    </border>
    <border>
      <left/>
      <right style="thin">
        <color theme="0"/>
      </right>
      <top style="thin"/>
      <bottom/>
    </border>
    <border>
      <left style="thin">
        <color theme="0"/>
      </left>
      <right/>
      <top style="thin"/>
      <bottom/>
    </border>
    <border>
      <left/>
      <right style="thin">
        <color theme="0"/>
      </right>
      <top style="hair"/>
      <bottom style="thin"/>
    </border>
    <border>
      <left style="thin">
        <color theme="0"/>
      </left>
      <right/>
      <top style="hair"/>
      <bottom style="thin"/>
    </border>
    <border>
      <left/>
      <right style="thin">
        <color theme="0"/>
      </right>
      <top style="thin"/>
      <bottom style="hair"/>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top/>
      <bottom style="thin">
        <color theme="0"/>
      </bottom>
    </border>
    <border>
      <left style="thin">
        <color theme="0"/>
      </left>
      <right/>
      <top style="thin"/>
      <bottom style="hair"/>
    </border>
    <border>
      <left/>
      <right/>
      <top style="thin">
        <color theme="0"/>
      </top>
      <bottom style="thin"/>
    </border>
    <border>
      <left/>
      <right/>
      <top style="thin"/>
      <bottom style="thin">
        <color theme="0"/>
      </bottom>
    </border>
    <border>
      <left style="thin"/>
      <right style="hair"/>
      <top style="thin"/>
      <bottom>
        <color indexed="63"/>
      </bottom>
    </border>
    <border>
      <left style="thin"/>
      <right style="hair"/>
      <top>
        <color indexed="63"/>
      </top>
      <bottom>
        <color indexed="63"/>
      </bottom>
    </border>
    <border>
      <left style="hair"/>
      <right style="thin"/>
      <top style="thin"/>
      <bottom style="hair"/>
    </border>
    <border>
      <left style="hair"/>
      <right style="thin"/>
      <top style="hair"/>
      <bottom style="hair"/>
    </border>
    <border>
      <left style="hair"/>
      <right style="thin"/>
      <top style="hair"/>
      <bottom/>
    </border>
    <border>
      <left style="hair"/>
      <right style="thin"/>
      <top style="hair"/>
      <bottom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right style="hair"/>
      <top style="thin"/>
      <bottom style="thin"/>
    </border>
    <border>
      <left style="hair"/>
      <right/>
      <top style="thin"/>
      <bottom style="thin"/>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179" fontId="13" fillId="0" borderId="0" applyFill="0" applyBorder="0" applyAlignment="0">
      <protection/>
    </xf>
    <xf numFmtId="0" fontId="14" fillId="0" borderId="0">
      <alignment horizontal="left"/>
      <protection/>
    </xf>
    <xf numFmtId="0" fontId="15" fillId="0" borderId="1" applyNumberFormat="0" applyAlignment="0" applyProtection="0"/>
    <xf numFmtId="0" fontId="15" fillId="0" borderId="2">
      <alignment horizontal="left" vertical="center"/>
      <protection/>
    </xf>
    <xf numFmtId="0" fontId="16" fillId="0" borderId="0">
      <alignment/>
      <protection/>
    </xf>
    <xf numFmtId="4" fontId="14" fillId="0" borderId="0">
      <alignment horizontal="right"/>
      <protection/>
    </xf>
    <xf numFmtId="4" fontId="17" fillId="0" borderId="0">
      <alignment horizontal="right"/>
      <protection/>
    </xf>
    <xf numFmtId="0" fontId="18" fillId="0" borderId="0">
      <alignment horizontal="left"/>
      <protection/>
    </xf>
    <xf numFmtId="0" fontId="19" fillId="0" borderId="0">
      <alignment horizontal="center"/>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3"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4" applyNumberFormat="0" applyFont="0" applyAlignment="0" applyProtection="0"/>
    <xf numFmtId="0" fontId="60" fillId="0" borderId="5" applyNumberFormat="0" applyFill="0" applyAlignment="0" applyProtection="0"/>
    <xf numFmtId="0" fontId="61" fillId="29" borderId="0" applyNumberFormat="0" applyBorder="0" applyAlignment="0" applyProtection="0"/>
    <xf numFmtId="0" fontId="62" fillId="30" borderId="6"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7" fillId="0" borderId="10" applyNumberFormat="0" applyFill="0" applyAlignment="0" applyProtection="0"/>
    <xf numFmtId="0" fontId="68" fillId="30" borderId="11"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6" applyNumberFormat="0" applyAlignment="0" applyProtection="0"/>
    <xf numFmtId="0" fontId="11" fillId="0" borderId="0">
      <alignment/>
      <protection/>
    </xf>
    <xf numFmtId="0" fontId="11" fillId="0" borderId="0">
      <alignment/>
      <protection/>
    </xf>
    <xf numFmtId="0" fontId="71" fillId="32" borderId="0" applyNumberFormat="0" applyBorder="0" applyAlignment="0" applyProtection="0"/>
  </cellStyleXfs>
  <cellXfs count="81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72" fillId="0" borderId="0" xfId="0" applyFont="1" applyAlignment="1">
      <alignment vertical="center"/>
    </xf>
    <xf numFmtId="0" fontId="72" fillId="0" borderId="0" xfId="0" applyFont="1" applyFill="1" applyAlignment="1">
      <alignment vertical="center"/>
    </xf>
    <xf numFmtId="0" fontId="3" fillId="0" borderId="0" xfId="0" applyFont="1" applyAlignment="1">
      <alignment vertical="center"/>
    </xf>
    <xf numFmtId="0" fontId="3" fillId="0" borderId="2" xfId="0" applyFont="1" applyBorder="1" applyAlignment="1">
      <alignment vertical="center"/>
    </xf>
    <xf numFmtId="0" fontId="3" fillId="33" borderId="12" xfId="0" applyFont="1" applyFill="1" applyBorder="1" applyAlignment="1">
      <alignment vertical="top"/>
    </xf>
    <xf numFmtId="0" fontId="3" fillId="0" borderId="0" xfId="0" applyFont="1" applyBorder="1" applyAlignment="1">
      <alignment vertical="center"/>
    </xf>
    <xf numFmtId="0" fontId="3" fillId="33" borderId="13" xfId="0" applyFont="1" applyFill="1" applyBorder="1" applyAlignment="1">
      <alignment vertical="top"/>
    </xf>
    <xf numFmtId="0" fontId="3" fillId="33" borderId="14" xfId="0" applyFont="1" applyFill="1" applyBorder="1" applyAlignment="1">
      <alignment horizontal="center" vertical="center" wrapText="1"/>
    </xf>
    <xf numFmtId="0" fontId="3" fillId="33" borderId="12"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0" xfId="0" applyFont="1" applyFill="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Fill="1" applyBorder="1" applyAlignment="1">
      <alignment horizontal="center" vertical="center" shrinkToFit="1"/>
    </xf>
    <xf numFmtId="0" fontId="3" fillId="0" borderId="21" xfId="0" applyFont="1" applyFill="1" applyBorder="1" applyAlignment="1">
      <alignment vertical="center"/>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vertical="center"/>
    </xf>
    <xf numFmtId="0" fontId="3" fillId="0" borderId="24"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72" fillId="0" borderId="28" xfId="0" applyFont="1" applyBorder="1" applyAlignment="1">
      <alignment vertical="center"/>
    </xf>
    <xf numFmtId="0" fontId="72" fillId="0" borderId="29" xfId="0" applyFont="1" applyBorder="1" applyAlignment="1">
      <alignment vertical="center"/>
    </xf>
    <xf numFmtId="0" fontId="72" fillId="0" borderId="30" xfId="0" applyFont="1" applyBorder="1" applyAlignment="1">
      <alignment vertical="center"/>
    </xf>
    <xf numFmtId="0" fontId="72" fillId="0" borderId="24" xfId="0" applyFont="1" applyBorder="1" applyAlignment="1">
      <alignment vertical="center"/>
    </xf>
    <xf numFmtId="0" fontId="72" fillId="0" borderId="17" xfId="0" applyFont="1" applyBorder="1" applyAlignment="1">
      <alignment vertical="center"/>
    </xf>
    <xf numFmtId="0" fontId="72" fillId="0" borderId="25" xfId="0" applyFont="1" applyBorder="1" applyAlignment="1">
      <alignment vertical="center"/>
    </xf>
    <xf numFmtId="0" fontId="72" fillId="0" borderId="31" xfId="0" applyFont="1" applyBorder="1" applyAlignment="1">
      <alignment vertical="center"/>
    </xf>
    <xf numFmtId="0" fontId="73" fillId="0" borderId="18" xfId="0" applyFont="1" applyBorder="1" applyAlignment="1">
      <alignment vertical="center"/>
    </xf>
    <xf numFmtId="0" fontId="72" fillId="0" borderId="18" xfId="0" applyFont="1" applyBorder="1" applyAlignment="1">
      <alignment vertical="center"/>
    </xf>
    <xf numFmtId="0" fontId="72" fillId="0" borderId="32" xfId="0" applyFont="1" applyBorder="1" applyAlignment="1">
      <alignment vertical="center"/>
    </xf>
    <xf numFmtId="0" fontId="72" fillId="0" borderId="24" xfId="0" applyFont="1" applyFill="1" applyBorder="1" applyAlignment="1">
      <alignment vertical="center"/>
    </xf>
    <xf numFmtId="0" fontId="72" fillId="0" borderId="25" xfId="0" applyFont="1" applyFill="1" applyBorder="1" applyAlignment="1">
      <alignment vertical="center"/>
    </xf>
    <xf numFmtId="0" fontId="74" fillId="0" borderId="25" xfId="0" applyFont="1" applyBorder="1" applyAlignment="1">
      <alignment vertical="center"/>
    </xf>
    <xf numFmtId="0" fontId="72" fillId="0" borderId="33" xfId="0" applyFont="1" applyBorder="1" applyAlignment="1">
      <alignment vertical="center"/>
    </xf>
    <xf numFmtId="0" fontId="72" fillId="0" borderId="26" xfId="0" applyFont="1" applyBorder="1" applyAlignment="1">
      <alignment vertical="center"/>
    </xf>
    <xf numFmtId="0" fontId="72" fillId="0" borderId="27" xfId="0" applyFont="1" applyBorder="1" applyAlignment="1">
      <alignment vertical="center"/>
    </xf>
    <xf numFmtId="0" fontId="72" fillId="0" borderId="21" xfId="0" applyFont="1" applyBorder="1" applyAlignment="1">
      <alignment vertical="center"/>
    </xf>
    <xf numFmtId="0" fontId="72" fillId="0" borderId="20" xfId="0" applyFont="1" applyBorder="1" applyAlignment="1">
      <alignment vertical="center"/>
    </xf>
    <xf numFmtId="0" fontId="74" fillId="0" borderId="20" xfId="0" applyFont="1" applyBorder="1" applyAlignment="1">
      <alignment vertical="center"/>
    </xf>
    <xf numFmtId="0" fontId="74" fillId="0" borderId="26" xfId="0" applyFont="1" applyBorder="1" applyAlignment="1">
      <alignment vertical="center"/>
    </xf>
    <xf numFmtId="0" fontId="3" fillId="0" borderId="1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xf>
    <xf numFmtId="0" fontId="3" fillId="0" borderId="20" xfId="0" applyFont="1" applyFill="1" applyBorder="1" applyAlignment="1">
      <alignment horizontal="center" vertical="center" wrapText="1" shrinkToFit="1"/>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33" borderId="38" xfId="0" applyFont="1" applyFill="1" applyBorder="1" applyAlignment="1">
      <alignment vertical="center" shrinkToFit="1"/>
    </xf>
    <xf numFmtId="0" fontId="3" fillId="33" borderId="16" xfId="0" applyFont="1" applyFill="1" applyBorder="1" applyAlignment="1">
      <alignment vertical="center" shrinkToFit="1"/>
    </xf>
    <xf numFmtId="0" fontId="3" fillId="0" borderId="28" xfId="0" applyFont="1" applyFill="1" applyBorder="1" applyAlignment="1">
      <alignment vertical="center"/>
    </xf>
    <xf numFmtId="0" fontId="3" fillId="0" borderId="30" xfId="0" applyFont="1" applyFill="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shrinkToFit="1"/>
    </xf>
    <xf numFmtId="0" fontId="3" fillId="0" borderId="36" xfId="0" applyFont="1" applyBorder="1" applyAlignment="1">
      <alignment vertical="center"/>
    </xf>
    <xf numFmtId="0" fontId="3" fillId="0" borderId="26" xfId="0" applyFont="1" applyFill="1" applyBorder="1" applyAlignment="1">
      <alignment horizontal="center" vertical="center"/>
    </xf>
    <xf numFmtId="0" fontId="3" fillId="0" borderId="41" xfId="0" applyFont="1" applyBorder="1" applyAlignment="1">
      <alignment vertical="center"/>
    </xf>
    <xf numFmtId="0" fontId="3" fillId="0" borderId="37" xfId="0" applyFont="1" applyFill="1" applyBorder="1" applyAlignment="1">
      <alignment vertical="center"/>
    </xf>
    <xf numFmtId="0" fontId="75" fillId="0" borderId="23" xfId="0" applyFont="1" applyBorder="1" applyAlignment="1">
      <alignment vertical="center"/>
    </xf>
    <xf numFmtId="0" fontId="75" fillId="0" borderId="17" xfId="0" applyFont="1" applyBorder="1" applyAlignment="1">
      <alignment vertical="center"/>
    </xf>
    <xf numFmtId="0" fontId="75" fillId="0" borderId="42" xfId="0" applyFont="1" applyBorder="1" applyAlignment="1">
      <alignment vertical="center"/>
    </xf>
    <xf numFmtId="0" fontId="75" fillId="0" borderId="17" xfId="0" applyFont="1" applyFill="1" applyBorder="1" applyAlignment="1">
      <alignment vertical="center"/>
    </xf>
    <xf numFmtId="0" fontId="75" fillId="0" borderId="19" xfId="0" applyFont="1" applyBorder="1" applyAlignment="1">
      <alignment vertical="center"/>
    </xf>
    <xf numFmtId="0" fontId="75" fillId="0" borderId="20" xfId="0" applyFont="1" applyBorder="1" applyAlignment="1">
      <alignment vertical="center"/>
    </xf>
    <xf numFmtId="0" fontId="75" fillId="0" borderId="43" xfId="0" applyFont="1" applyBorder="1" applyAlignment="1">
      <alignment vertical="center"/>
    </xf>
    <xf numFmtId="0" fontId="75" fillId="0" borderId="44" xfId="0" applyFont="1" applyBorder="1" applyAlignment="1">
      <alignment vertical="center"/>
    </xf>
    <xf numFmtId="0" fontId="75" fillId="0" borderId="45" xfId="0" applyFont="1" applyBorder="1" applyAlignment="1">
      <alignment vertical="center"/>
    </xf>
    <xf numFmtId="0" fontId="75" fillId="0" borderId="46" xfId="0" applyFont="1" applyBorder="1" applyAlignment="1">
      <alignment vertical="center"/>
    </xf>
    <xf numFmtId="0" fontId="75" fillId="0" borderId="25" xfId="0" applyFont="1" applyBorder="1" applyAlignment="1">
      <alignment vertical="center"/>
    </xf>
    <xf numFmtId="0" fontId="75" fillId="0" borderId="22" xfId="0" applyFont="1" applyBorder="1" applyAlignment="1">
      <alignment vertical="center"/>
    </xf>
    <xf numFmtId="0" fontId="75" fillId="0" borderId="21" xfId="0" applyFont="1" applyBorder="1" applyAlignment="1">
      <alignment vertical="center"/>
    </xf>
    <xf numFmtId="0" fontId="75" fillId="0" borderId="47" xfId="0" applyFont="1" applyBorder="1" applyAlignment="1">
      <alignment vertical="center"/>
    </xf>
    <xf numFmtId="0" fontId="75" fillId="0" borderId="37" xfId="0" applyFont="1" applyBorder="1" applyAlignment="1">
      <alignment vertical="center"/>
    </xf>
    <xf numFmtId="0" fontId="75" fillId="0" borderId="18" xfId="0" applyFont="1" applyBorder="1" applyAlignment="1">
      <alignment vertical="center"/>
    </xf>
    <xf numFmtId="0" fontId="75" fillId="0" borderId="48" xfId="0" applyFont="1" applyBorder="1" applyAlignment="1">
      <alignment vertical="center"/>
    </xf>
    <xf numFmtId="0" fontId="75" fillId="0" borderId="49" xfId="0" applyFont="1" applyBorder="1" applyAlignment="1">
      <alignment vertical="center"/>
    </xf>
    <xf numFmtId="0" fontId="75" fillId="0" borderId="50" xfId="0" applyFont="1" applyBorder="1" applyAlignment="1">
      <alignment vertical="center"/>
    </xf>
    <xf numFmtId="0" fontId="75" fillId="0" borderId="51" xfId="0" applyFont="1" applyBorder="1" applyAlignment="1">
      <alignment vertical="center"/>
    </xf>
    <xf numFmtId="0" fontId="75" fillId="0" borderId="52" xfId="0" applyFont="1" applyBorder="1" applyAlignment="1">
      <alignment vertical="center"/>
    </xf>
    <xf numFmtId="0" fontId="75" fillId="0" borderId="32" xfId="0" applyFont="1" applyBorder="1" applyAlignment="1">
      <alignment vertical="center"/>
    </xf>
    <xf numFmtId="0" fontId="75" fillId="0" borderId="53" xfId="0" applyFont="1" applyBorder="1" applyAlignment="1">
      <alignment vertical="center"/>
    </xf>
    <xf numFmtId="0" fontId="75" fillId="0" borderId="36" xfId="0" applyFont="1" applyBorder="1" applyAlignment="1">
      <alignment vertical="center"/>
    </xf>
    <xf numFmtId="0" fontId="75" fillId="0" borderId="54" xfId="0" applyFont="1" applyBorder="1" applyAlignment="1">
      <alignment vertical="center"/>
    </xf>
    <xf numFmtId="0" fontId="6" fillId="0" borderId="25" xfId="0" applyFont="1" applyBorder="1" applyAlignment="1">
      <alignment vertical="center"/>
    </xf>
    <xf numFmtId="0" fontId="7" fillId="0" borderId="25" xfId="0" applyFont="1" applyBorder="1" applyAlignment="1">
      <alignment vertical="center"/>
    </xf>
    <xf numFmtId="0" fontId="75" fillId="0" borderId="55" xfId="0" applyFont="1" applyBorder="1" applyAlignment="1">
      <alignment vertical="center"/>
    </xf>
    <xf numFmtId="0" fontId="3" fillId="33" borderId="13" xfId="0" applyFont="1" applyFill="1" applyBorder="1" applyAlignment="1">
      <alignment vertical="center" shrinkToFit="1"/>
    </xf>
    <xf numFmtId="0" fontId="3" fillId="33" borderId="56" xfId="0" applyFont="1" applyFill="1" applyBorder="1" applyAlignment="1">
      <alignment vertical="center" shrinkToFit="1"/>
    </xf>
    <xf numFmtId="0" fontId="3" fillId="33" borderId="57" xfId="0" applyFont="1" applyFill="1" applyBorder="1" applyAlignment="1">
      <alignment vertical="center" shrinkToFit="1"/>
    </xf>
    <xf numFmtId="0" fontId="3" fillId="0" borderId="42"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76" fillId="0" borderId="58" xfId="0" applyFont="1" applyBorder="1" applyAlignment="1">
      <alignment vertical="center"/>
    </xf>
    <xf numFmtId="0" fontId="76" fillId="0" borderId="2" xfId="0" applyFont="1" applyBorder="1" applyAlignment="1">
      <alignment vertical="center"/>
    </xf>
    <xf numFmtId="0" fontId="6" fillId="0" borderId="31" xfId="0" applyFont="1" applyBorder="1" applyAlignment="1">
      <alignment vertical="center"/>
    </xf>
    <xf numFmtId="0" fontId="75" fillId="0" borderId="59" xfId="0" applyFont="1" applyBorder="1" applyAlignment="1">
      <alignment vertical="center"/>
    </xf>
    <xf numFmtId="0" fontId="72" fillId="0" borderId="60" xfId="0" applyFont="1" applyBorder="1" applyAlignment="1">
      <alignment vertical="center"/>
    </xf>
    <xf numFmtId="0" fontId="72" fillId="0" borderId="51" xfId="0" applyFont="1" applyBorder="1" applyAlignment="1">
      <alignment vertical="center"/>
    </xf>
    <xf numFmtId="0" fontId="77" fillId="0" borderId="0" xfId="0" applyFont="1" applyAlignment="1">
      <alignment vertical="center"/>
    </xf>
    <xf numFmtId="0" fontId="77" fillId="0" borderId="17" xfId="0" applyFont="1" applyBorder="1" applyAlignment="1">
      <alignment vertical="center"/>
    </xf>
    <xf numFmtId="0" fontId="78" fillId="0" borderId="17" xfId="0" applyFont="1" applyBorder="1" applyAlignment="1">
      <alignment horizontal="center" vertical="center"/>
    </xf>
    <xf numFmtId="0" fontId="76" fillId="0" borderId="45" xfId="0" applyFont="1" applyBorder="1" applyAlignment="1">
      <alignment vertical="center"/>
    </xf>
    <xf numFmtId="0" fontId="75" fillId="0" borderId="45" xfId="0" applyFont="1" applyBorder="1" applyAlignment="1">
      <alignment vertical="center"/>
    </xf>
    <xf numFmtId="0" fontId="78" fillId="0" borderId="21" xfId="0" applyFont="1" applyBorder="1" applyAlignment="1">
      <alignment horizontal="center" vertical="center"/>
    </xf>
    <xf numFmtId="0" fontId="79" fillId="0" borderId="17" xfId="0" applyFont="1" applyBorder="1" applyAlignment="1">
      <alignment vertical="center"/>
    </xf>
    <xf numFmtId="0" fontId="80" fillId="0" borderId="17" xfId="0" applyFont="1" applyBorder="1" applyAlignment="1">
      <alignment vertical="center"/>
    </xf>
    <xf numFmtId="49" fontId="3" fillId="0" borderId="61" xfId="0" applyNumberFormat="1" applyFont="1" applyBorder="1" applyAlignment="1">
      <alignment vertical="center" shrinkToFit="1"/>
    </xf>
    <xf numFmtId="49" fontId="3" fillId="0" borderId="49" xfId="0" applyNumberFormat="1" applyFont="1" applyBorder="1" applyAlignment="1">
      <alignment vertical="center" shrinkToFit="1"/>
    </xf>
    <xf numFmtId="49" fontId="3" fillId="0" borderId="45"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62" xfId="0" applyBorder="1" applyAlignment="1">
      <alignment vertical="center" shrinkToFit="1"/>
    </xf>
    <xf numFmtId="0" fontId="0" fillId="0" borderId="16" xfId="0" applyBorder="1" applyAlignment="1">
      <alignment vertical="center"/>
    </xf>
    <xf numFmtId="0" fontId="0" fillId="0" borderId="56" xfId="0" applyBorder="1" applyAlignment="1">
      <alignment vertical="center"/>
    </xf>
    <xf numFmtId="0" fontId="0" fillId="0" borderId="0" xfId="0" applyAlignment="1">
      <alignment vertical="center" shrinkToFit="1"/>
    </xf>
    <xf numFmtId="0" fontId="0" fillId="0" borderId="16" xfId="0" applyBorder="1" applyAlignment="1">
      <alignment vertical="center" shrinkToFit="1"/>
    </xf>
    <xf numFmtId="0" fontId="0" fillId="0" borderId="56" xfId="0" applyBorder="1" applyAlignment="1">
      <alignment vertical="center" shrinkToFit="1"/>
    </xf>
    <xf numFmtId="0" fontId="0" fillId="0" borderId="63"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3" fillId="0" borderId="36" xfId="0" applyFont="1" applyFill="1" applyBorder="1" applyAlignment="1">
      <alignment vertical="center" shrinkToFit="1"/>
    </xf>
    <xf numFmtId="0" fontId="3" fillId="0" borderId="36" xfId="0" applyFont="1" applyFill="1" applyBorder="1" applyAlignment="1">
      <alignment horizontal="center" vertical="center"/>
    </xf>
    <xf numFmtId="0" fontId="3" fillId="0" borderId="64" xfId="0" applyFont="1" applyBorder="1" applyAlignment="1">
      <alignment vertical="center" shrinkToFit="1"/>
    </xf>
    <xf numFmtId="0" fontId="3" fillId="0" borderId="51" xfId="0" applyFont="1" applyFill="1" applyBorder="1" applyAlignment="1">
      <alignment horizontal="center" vertical="center" wrapText="1"/>
    </xf>
    <xf numFmtId="0" fontId="3" fillId="0" borderId="47" xfId="0" applyFont="1" applyFill="1" applyBorder="1" applyAlignment="1">
      <alignment vertical="center"/>
    </xf>
    <xf numFmtId="0" fontId="3" fillId="0" borderId="18" xfId="0" applyFont="1" applyFill="1" applyBorder="1" applyAlignment="1">
      <alignment horizontal="center" vertical="center" shrinkToFit="1"/>
    </xf>
    <xf numFmtId="0" fontId="3" fillId="0" borderId="31" xfId="0" applyFont="1" applyFill="1" applyBorder="1" applyAlignment="1">
      <alignment vertical="center"/>
    </xf>
    <xf numFmtId="0" fontId="3" fillId="0" borderId="51" xfId="0" applyFont="1" applyFill="1" applyBorder="1" applyAlignment="1">
      <alignment vertical="center"/>
    </xf>
    <xf numFmtId="0" fontId="3" fillId="0" borderId="34" xfId="0" applyFont="1" applyFill="1" applyBorder="1" applyAlignment="1">
      <alignment vertical="center" shrinkToFit="1"/>
    </xf>
    <xf numFmtId="0" fontId="3" fillId="0" borderId="35" xfId="0" applyFont="1" applyFill="1" applyBorder="1" applyAlignment="1">
      <alignment vertical="center" shrinkToFit="1"/>
    </xf>
    <xf numFmtId="0" fontId="3" fillId="0" borderId="40" xfId="0" applyFont="1" applyFill="1" applyBorder="1" applyAlignment="1">
      <alignment vertical="center" shrinkToFit="1"/>
    </xf>
    <xf numFmtId="0" fontId="3" fillId="34" borderId="39" xfId="0" applyFont="1" applyFill="1" applyBorder="1" applyAlignment="1">
      <alignment vertical="center"/>
    </xf>
    <xf numFmtId="0" fontId="3" fillId="34" borderId="29" xfId="0" applyFont="1" applyFill="1" applyBorder="1" applyAlignment="1">
      <alignment vertical="center"/>
    </xf>
    <xf numFmtId="0" fontId="3" fillId="0" borderId="51" xfId="0" applyFont="1" applyFill="1" applyBorder="1" applyAlignment="1">
      <alignment horizontal="center" vertical="center" shrinkToFit="1"/>
    </xf>
    <xf numFmtId="0" fontId="3" fillId="0" borderId="51" xfId="0" applyNumberFormat="1" applyFont="1" applyFill="1" applyBorder="1" applyAlignment="1">
      <alignment vertical="center"/>
    </xf>
    <xf numFmtId="0" fontId="3" fillId="0" borderId="65" xfId="0" applyFont="1" applyFill="1" applyBorder="1" applyAlignment="1">
      <alignment vertical="center"/>
    </xf>
    <xf numFmtId="0" fontId="3" fillId="0" borderId="17" xfId="0" applyFont="1" applyFill="1" applyBorder="1" applyAlignment="1">
      <alignment horizontal="center" vertical="center" shrinkToFit="1"/>
    </xf>
    <xf numFmtId="0" fontId="3" fillId="0" borderId="32" xfId="0" applyFont="1" applyFill="1" applyBorder="1" applyAlignment="1">
      <alignment vertical="center"/>
    </xf>
    <xf numFmtId="0" fontId="3" fillId="0" borderId="17" xfId="0" applyFont="1" applyFill="1" applyBorder="1" applyAlignment="1">
      <alignment horizontal="center" vertical="center" textRotation="255" shrinkToFit="1"/>
    </xf>
    <xf numFmtId="0" fontId="3" fillId="0" borderId="29" xfId="0" applyFont="1" applyFill="1" applyBorder="1" applyAlignment="1">
      <alignment horizontal="center" vertical="center" textRotation="255" shrinkToFit="1"/>
    </xf>
    <xf numFmtId="0" fontId="3" fillId="0" borderId="29" xfId="0" applyFont="1" applyFill="1" applyBorder="1" applyAlignment="1">
      <alignment horizontal="center" vertical="center" shrinkToFit="1"/>
    </xf>
    <xf numFmtId="0" fontId="12" fillId="0" borderId="0" xfId="71" applyFont="1" applyFill="1" applyAlignment="1">
      <alignment vertical="center" shrinkToFit="1"/>
      <protection/>
    </xf>
    <xf numFmtId="0" fontId="12" fillId="0" borderId="62" xfId="71" applyFont="1" applyFill="1" applyBorder="1" applyAlignment="1">
      <alignment vertical="center" shrinkToFit="1"/>
      <protection/>
    </xf>
    <xf numFmtId="38" fontId="12" fillId="0" borderId="62" xfId="71" applyNumberFormat="1" applyFont="1" applyFill="1" applyBorder="1" applyAlignment="1">
      <alignment vertical="center" shrinkToFit="1"/>
      <protection/>
    </xf>
    <xf numFmtId="38" fontId="12" fillId="0" borderId="55" xfId="60" applyFont="1" applyFill="1" applyBorder="1" applyAlignment="1">
      <alignment vertical="center" shrinkToFit="1"/>
    </xf>
    <xf numFmtId="0" fontId="12" fillId="0" borderId="2" xfId="71" applyFont="1" applyFill="1" applyBorder="1" applyAlignment="1">
      <alignment vertical="center" shrinkToFit="1"/>
      <protection/>
    </xf>
    <xf numFmtId="0" fontId="12" fillId="0" borderId="2" xfId="71" applyFont="1" applyFill="1" applyBorder="1" applyAlignment="1">
      <alignment horizontal="left" vertical="center" shrinkToFit="1"/>
      <protection/>
    </xf>
    <xf numFmtId="38" fontId="12" fillId="0" borderId="55" xfId="71" applyNumberFormat="1" applyFont="1" applyFill="1" applyBorder="1" applyAlignment="1">
      <alignment vertical="center" shrinkToFit="1"/>
      <protection/>
    </xf>
    <xf numFmtId="38" fontId="12" fillId="0" borderId="62" xfId="60" applyFont="1" applyFill="1" applyBorder="1" applyAlignment="1">
      <alignment horizontal="right" vertical="center" shrinkToFit="1"/>
    </xf>
    <xf numFmtId="38" fontId="12" fillId="0" borderId="62" xfId="60" applyFont="1" applyFill="1" applyBorder="1" applyAlignment="1">
      <alignment vertical="center" shrinkToFit="1"/>
    </xf>
    <xf numFmtId="0" fontId="12" fillId="0" borderId="63" xfId="71" applyFont="1" applyFill="1" applyBorder="1" applyAlignment="1">
      <alignment horizontal="center" vertical="center" shrinkToFit="1"/>
      <protection/>
    </xf>
    <xf numFmtId="0" fontId="12" fillId="0" borderId="14" xfId="71" applyFont="1" applyFill="1" applyBorder="1" applyAlignment="1">
      <alignment vertical="center" shrinkToFit="1"/>
      <protection/>
    </xf>
    <xf numFmtId="38" fontId="12" fillId="0" borderId="15" xfId="71" applyNumberFormat="1" applyFont="1" applyFill="1" applyBorder="1" applyAlignment="1">
      <alignment vertical="center" shrinkToFit="1"/>
      <protection/>
    </xf>
    <xf numFmtId="38" fontId="12" fillId="0" borderId="14" xfId="60" applyFont="1" applyFill="1" applyBorder="1" applyAlignment="1">
      <alignment vertical="center" shrinkToFit="1"/>
    </xf>
    <xf numFmtId="38" fontId="12" fillId="0" borderId="14" xfId="71" applyNumberFormat="1" applyFont="1" applyFill="1" applyBorder="1" applyAlignment="1">
      <alignment vertical="center" shrinkToFit="1"/>
      <protection/>
    </xf>
    <xf numFmtId="38" fontId="12" fillId="0" borderId="63" xfId="71" applyNumberFormat="1" applyFont="1" applyFill="1" applyBorder="1" applyAlignment="1">
      <alignment vertical="center" shrinkToFit="1"/>
      <protection/>
    </xf>
    <xf numFmtId="0" fontId="12" fillId="0" borderId="62" xfId="71" applyFont="1" applyFill="1" applyBorder="1" applyAlignment="1">
      <alignment horizontal="center" vertical="center" shrinkToFit="1"/>
      <protection/>
    </xf>
    <xf numFmtId="0" fontId="12" fillId="0" borderId="14" xfId="71" applyFont="1" applyFill="1" applyBorder="1" applyAlignment="1">
      <alignment horizontal="left" vertical="center" shrinkToFit="1"/>
      <protection/>
    </xf>
    <xf numFmtId="0" fontId="12" fillId="0" borderId="14" xfId="71" applyFont="1" applyFill="1" applyBorder="1" applyAlignment="1">
      <alignment vertical="center"/>
      <protection/>
    </xf>
    <xf numFmtId="0" fontId="12" fillId="0" borderId="63" xfId="71" applyFont="1" applyFill="1" applyBorder="1" applyAlignment="1">
      <alignment vertical="center" shrinkToFit="1"/>
      <protection/>
    </xf>
    <xf numFmtId="38" fontId="12" fillId="0" borderId="63" xfId="60" applyFont="1" applyFill="1" applyBorder="1" applyAlignment="1">
      <alignment vertical="center" shrinkToFit="1"/>
    </xf>
    <xf numFmtId="0" fontId="12" fillId="0" borderId="56" xfId="71" applyFont="1" applyFill="1" applyBorder="1" applyAlignment="1">
      <alignment horizontal="center" vertical="center" shrinkToFit="1"/>
      <protection/>
    </xf>
    <xf numFmtId="0" fontId="12" fillId="0" borderId="0" xfId="71" applyFont="1" applyFill="1" applyBorder="1" applyAlignment="1">
      <alignment vertical="center" shrinkToFit="1"/>
      <protection/>
    </xf>
    <xf numFmtId="0" fontId="12" fillId="0" borderId="0" xfId="71" applyFont="1" applyFill="1" applyBorder="1" applyAlignment="1">
      <alignment horizontal="center" vertical="center" shrinkToFit="1"/>
      <protection/>
    </xf>
    <xf numFmtId="0" fontId="12" fillId="0" borderId="0" xfId="71" applyFont="1" applyFill="1" applyBorder="1" applyAlignment="1">
      <alignment horizontal="left" vertical="center" shrinkToFit="1"/>
      <protection/>
    </xf>
    <xf numFmtId="0" fontId="12" fillId="0" borderId="0" xfId="71" applyFont="1" applyFill="1" applyAlignment="1">
      <alignment horizontal="right" vertical="center"/>
      <protection/>
    </xf>
    <xf numFmtId="0" fontId="12" fillId="0" borderId="0" xfId="71" applyFont="1" applyFill="1" applyAlignment="1">
      <alignment horizontal="center" vertical="center" shrinkToFit="1"/>
      <protection/>
    </xf>
    <xf numFmtId="38" fontId="12" fillId="0" borderId="14" xfId="60" applyFont="1" applyFill="1" applyBorder="1" applyAlignment="1">
      <alignment horizontal="right" vertical="center" shrinkToFit="1"/>
    </xf>
    <xf numFmtId="38" fontId="12" fillId="0" borderId="15" xfId="60" applyFont="1" applyFill="1" applyBorder="1" applyAlignment="1">
      <alignment vertical="center" shrinkToFit="1"/>
    </xf>
    <xf numFmtId="0" fontId="12" fillId="0" borderId="15" xfId="71" applyFont="1" applyFill="1" applyBorder="1" applyAlignment="1">
      <alignment vertical="center" shrinkToFit="1"/>
      <protection/>
    </xf>
    <xf numFmtId="0" fontId="12" fillId="0" borderId="0" xfId="71" applyFont="1" applyFill="1" applyAlignment="1">
      <alignment horizontal="right" vertical="center" shrinkToFit="1"/>
      <protection/>
    </xf>
    <xf numFmtId="0" fontId="11" fillId="0" borderId="0" xfId="71">
      <alignment/>
      <protection/>
    </xf>
    <xf numFmtId="0" fontId="11" fillId="0" borderId="0" xfId="71" applyAlignment="1">
      <alignment horizontal="right"/>
      <protection/>
    </xf>
    <xf numFmtId="0" fontId="20" fillId="0" borderId="0" xfId="71" applyFont="1" applyAlignment="1">
      <alignment horizontal="right"/>
      <protection/>
    </xf>
    <xf numFmtId="0" fontId="11" fillId="0" borderId="0" xfId="71" applyAlignment="1">
      <alignment horizontal="centerContinuous"/>
      <protection/>
    </xf>
    <xf numFmtId="0" fontId="21" fillId="0" borderId="0" xfId="71" applyFont="1" applyAlignment="1">
      <alignment horizontal="centerContinuous"/>
      <protection/>
    </xf>
    <xf numFmtId="0" fontId="8" fillId="0" borderId="0" xfId="71" applyFont="1" applyAlignment="1">
      <alignment horizontal="centerContinuous"/>
      <protection/>
    </xf>
    <xf numFmtId="0" fontId="11" fillId="0" borderId="0" xfId="71" applyAlignment="1">
      <alignment horizontal="centerContinuous" vertical="top"/>
      <protection/>
    </xf>
    <xf numFmtId="0" fontId="20" fillId="0" borderId="0" xfId="71" applyFont="1" applyAlignment="1">
      <alignment horizontal="centerContinuous" vertical="top"/>
      <protection/>
    </xf>
    <xf numFmtId="0" fontId="20" fillId="0" borderId="0" xfId="71" applyFont="1" applyAlignment="1">
      <alignment horizontal="left" vertical="top"/>
      <protection/>
    </xf>
    <xf numFmtId="0" fontId="11" fillId="0" borderId="0" xfId="71" applyAlignment="1">
      <alignment vertical="center"/>
      <protection/>
    </xf>
    <xf numFmtId="0" fontId="11" fillId="0" borderId="0" xfId="71" applyAlignment="1" applyProtection="1">
      <alignment vertical="center"/>
      <protection/>
    </xf>
    <xf numFmtId="0" fontId="20" fillId="0" borderId="0" xfId="71" applyFont="1" applyAlignment="1">
      <alignment vertical="center"/>
      <protection/>
    </xf>
    <xf numFmtId="0" fontId="20" fillId="0" borderId="0" xfId="71" applyFont="1" applyAlignment="1" applyProtection="1">
      <alignment vertical="center"/>
      <protection/>
    </xf>
    <xf numFmtId="180" fontId="20" fillId="0" borderId="66" xfId="71" applyNumberFormat="1" applyFont="1" applyBorder="1" applyAlignment="1" applyProtection="1">
      <alignment vertical="center"/>
      <protection/>
    </xf>
    <xf numFmtId="0" fontId="20" fillId="0" borderId="1" xfId="71" applyFont="1" applyBorder="1" applyAlignment="1" applyProtection="1">
      <alignment vertical="center"/>
      <protection/>
    </xf>
    <xf numFmtId="0" fontId="20" fillId="0" borderId="67" xfId="71" applyFont="1" applyBorder="1" applyAlignment="1" applyProtection="1">
      <alignment vertical="center"/>
      <protection/>
    </xf>
    <xf numFmtId="180" fontId="20" fillId="0" borderId="68" xfId="71" applyNumberFormat="1" applyFont="1" applyBorder="1" applyAlignment="1" applyProtection="1">
      <alignment vertical="center"/>
      <protection/>
    </xf>
    <xf numFmtId="0" fontId="20" fillId="0" borderId="0" xfId="71" applyFont="1" applyBorder="1" applyAlignment="1" applyProtection="1">
      <alignment vertical="center"/>
      <protection/>
    </xf>
    <xf numFmtId="0" fontId="20" fillId="0" borderId="69" xfId="71" applyFont="1" applyBorder="1" applyAlignment="1" applyProtection="1">
      <alignment vertical="center"/>
      <protection/>
    </xf>
    <xf numFmtId="180" fontId="20" fillId="0" borderId="70" xfId="71" applyNumberFormat="1" applyFont="1" applyBorder="1" applyAlignment="1" applyProtection="1">
      <alignment vertical="center"/>
      <protection/>
    </xf>
    <xf numFmtId="0" fontId="20" fillId="0" borderId="71" xfId="71" applyFont="1" applyBorder="1" applyAlignment="1" applyProtection="1">
      <alignment vertical="center"/>
      <protection/>
    </xf>
    <xf numFmtId="0" fontId="20" fillId="0" borderId="72" xfId="71" applyFont="1" applyBorder="1" applyAlignment="1" applyProtection="1">
      <alignment vertical="center"/>
      <protection/>
    </xf>
    <xf numFmtId="0" fontId="20" fillId="0" borderId="70" xfId="71" applyFont="1" applyBorder="1" applyAlignment="1" applyProtection="1">
      <alignment vertical="center"/>
      <protection/>
    </xf>
    <xf numFmtId="0" fontId="11" fillId="0" borderId="0" xfId="71" applyAlignment="1" applyProtection="1">
      <alignment horizontal="centerContinuous" vertical="center"/>
      <protection/>
    </xf>
    <xf numFmtId="0" fontId="21" fillId="0" borderId="0" xfId="71" applyFont="1" applyAlignment="1" applyProtection="1">
      <alignment vertical="center"/>
      <protection/>
    </xf>
    <xf numFmtId="0" fontId="11" fillId="0" borderId="0" xfId="71" applyAlignment="1" applyProtection="1">
      <alignment horizontal="left" vertical="center"/>
      <protection/>
    </xf>
    <xf numFmtId="0" fontId="3" fillId="33" borderId="13"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3" xfId="0" applyFont="1" applyFill="1" applyBorder="1" applyAlignment="1">
      <alignment horizontal="center" vertical="center" wrapText="1"/>
    </xf>
    <xf numFmtId="0" fontId="3" fillId="0" borderId="20" xfId="0" applyFont="1" applyFill="1" applyBorder="1" applyAlignment="1">
      <alignment vertical="center" wrapText="1"/>
    </xf>
    <xf numFmtId="0" fontId="3" fillId="33" borderId="0" xfId="0" applyFont="1" applyFill="1" applyBorder="1" applyAlignment="1">
      <alignment horizontal="center" vertical="center" shrinkToFit="1"/>
    </xf>
    <xf numFmtId="0" fontId="25" fillId="0" borderId="0" xfId="0" applyFont="1" applyAlignment="1">
      <alignment vertical="center" shrinkToFit="1"/>
    </xf>
    <xf numFmtId="181" fontId="25" fillId="0" borderId="0" xfId="0" applyNumberFormat="1" applyFont="1" applyAlignment="1">
      <alignment vertical="center" shrinkToFit="1"/>
    </xf>
    <xf numFmtId="182" fontId="25" fillId="0" borderId="0" xfId="0" applyNumberFormat="1" applyFont="1" applyAlignment="1">
      <alignment vertical="center" shrinkToFit="1"/>
    </xf>
    <xf numFmtId="178" fontId="25" fillId="0" borderId="0" xfId="0" applyNumberFormat="1" applyFont="1" applyAlignment="1" applyProtection="1">
      <alignment vertical="center" shrinkToFit="1"/>
      <protection/>
    </xf>
    <xf numFmtId="182" fontId="26" fillId="0" borderId="56" xfId="0" applyNumberFormat="1" applyFont="1" applyBorder="1" applyAlignment="1" applyProtection="1">
      <alignment vertical="center" shrinkToFit="1"/>
      <protection locked="0"/>
    </xf>
    <xf numFmtId="183" fontId="26" fillId="0" borderId="0" xfId="0" applyNumberFormat="1" applyFont="1" applyAlignment="1" applyProtection="1">
      <alignment vertical="center" shrinkToFit="1"/>
      <protection locked="0"/>
    </xf>
    <xf numFmtId="182" fontId="25" fillId="0" borderId="0" xfId="0" applyNumberFormat="1" applyFont="1" applyAlignment="1" applyProtection="1">
      <alignment horizontal="center" vertical="center" shrinkToFit="1"/>
      <protection/>
    </xf>
    <xf numFmtId="0" fontId="25" fillId="0" borderId="0" xfId="0" applyFont="1" applyAlignment="1" applyProtection="1">
      <alignment horizontal="center" vertical="center" shrinkToFit="1"/>
      <protection/>
    </xf>
    <xf numFmtId="181" fontId="25" fillId="0" borderId="62" xfId="0" applyNumberFormat="1" applyFont="1" applyBorder="1" applyAlignment="1" applyProtection="1">
      <alignment horizontal="center" vertical="center" shrinkToFit="1"/>
      <protection/>
    </xf>
    <xf numFmtId="178" fontId="25" fillId="0" borderId="62" xfId="0" applyNumberFormat="1" applyFont="1" applyBorder="1" applyAlignment="1" applyProtection="1">
      <alignment horizontal="center" vertical="center" shrinkToFit="1"/>
      <protection/>
    </xf>
    <xf numFmtId="0" fontId="25" fillId="35" borderId="58" xfId="0" applyFont="1" applyFill="1" applyBorder="1" applyAlignment="1">
      <alignment vertical="center" shrinkToFit="1"/>
    </xf>
    <xf numFmtId="181" fontId="25" fillId="35" borderId="62" xfId="0" applyNumberFormat="1" applyFont="1" applyFill="1" applyBorder="1" applyAlignment="1">
      <alignment vertical="center" shrinkToFit="1"/>
    </xf>
    <xf numFmtId="178" fontId="25" fillId="35" borderId="62" xfId="0" applyNumberFormat="1" applyFont="1" applyFill="1" applyBorder="1" applyAlignment="1" applyProtection="1">
      <alignment vertical="center" shrinkToFit="1"/>
      <protection/>
    </xf>
    <xf numFmtId="0" fontId="25" fillId="36" borderId="58" xfId="0" applyFont="1" applyFill="1" applyBorder="1" applyAlignment="1">
      <alignment vertical="center" shrinkToFit="1"/>
    </xf>
    <xf numFmtId="181" fontId="25" fillId="36" borderId="62" xfId="0" applyNumberFormat="1" applyFont="1" applyFill="1" applyBorder="1" applyAlignment="1">
      <alignment vertical="center" shrinkToFit="1"/>
    </xf>
    <xf numFmtId="178" fontId="25" fillId="36" borderId="62" xfId="0" applyNumberFormat="1" applyFont="1" applyFill="1" applyBorder="1" applyAlignment="1" applyProtection="1">
      <alignment vertical="center" shrinkToFit="1"/>
      <protection/>
    </xf>
    <xf numFmtId="0" fontId="25" fillId="0" borderId="12" xfId="0" applyFont="1" applyBorder="1" applyAlignment="1">
      <alignment vertical="center" shrinkToFit="1"/>
    </xf>
    <xf numFmtId="0" fontId="25" fillId="0" borderId="0" xfId="0" applyFont="1" applyBorder="1" applyAlignment="1">
      <alignment vertical="center" shrinkToFit="1"/>
    </xf>
    <xf numFmtId="0" fontId="25" fillId="0" borderId="73" xfId="0" applyFont="1" applyBorder="1" applyAlignment="1">
      <alignment vertical="center" shrinkToFit="1"/>
    </xf>
    <xf numFmtId="181" fontId="25" fillId="0" borderId="63" xfId="0" applyNumberFormat="1" applyFont="1" applyBorder="1" applyAlignment="1">
      <alignment vertical="center" shrinkToFit="1"/>
    </xf>
    <xf numFmtId="178" fontId="25" fillId="0" borderId="63" xfId="0" applyNumberFormat="1" applyFont="1" applyBorder="1" applyAlignment="1" applyProtection="1">
      <alignment vertical="center" shrinkToFit="1"/>
      <protection/>
    </xf>
    <xf numFmtId="0" fontId="25" fillId="0" borderId="38" xfId="0" applyFont="1" applyBorder="1" applyAlignment="1">
      <alignment vertical="center" shrinkToFit="1"/>
    </xf>
    <xf numFmtId="0" fontId="25" fillId="0" borderId="16" xfId="0" applyFont="1" applyBorder="1" applyAlignment="1">
      <alignment vertical="center" shrinkToFit="1"/>
    </xf>
    <xf numFmtId="181" fontId="25" fillId="0" borderId="14" xfId="0" applyNumberFormat="1" applyFont="1" applyBorder="1" applyAlignment="1">
      <alignment vertical="center" shrinkToFit="1"/>
    </xf>
    <xf numFmtId="178" fontId="25" fillId="0" borderId="14" xfId="0" applyNumberFormat="1" applyFont="1" applyBorder="1" applyAlignment="1" applyProtection="1">
      <alignment vertical="center" shrinkToFit="1"/>
      <protection/>
    </xf>
    <xf numFmtId="181" fontId="25" fillId="0" borderId="15" xfId="0" applyNumberFormat="1" applyFont="1" applyBorder="1" applyAlignment="1">
      <alignment vertical="center" shrinkToFit="1"/>
    </xf>
    <xf numFmtId="178" fontId="25" fillId="0" borderId="15" xfId="0" applyNumberFormat="1" applyFont="1" applyBorder="1" applyAlignment="1" applyProtection="1">
      <alignment vertical="center" shrinkToFit="1"/>
      <protection/>
    </xf>
    <xf numFmtId="0" fontId="25" fillId="0" borderId="13" xfId="0" applyFont="1" applyBorder="1" applyAlignment="1">
      <alignment vertical="center" shrinkToFit="1"/>
    </xf>
    <xf numFmtId="0" fontId="25" fillId="0" borderId="56" xfId="0" applyFont="1" applyBorder="1" applyAlignment="1">
      <alignment vertical="center" shrinkToFit="1"/>
    </xf>
    <xf numFmtId="0" fontId="25" fillId="0" borderId="57" xfId="0" applyFont="1" applyBorder="1" applyAlignment="1">
      <alignment vertical="center" shrinkToFit="1"/>
    </xf>
    <xf numFmtId="182" fontId="25" fillId="0" borderId="0" xfId="0" applyNumberFormat="1" applyFont="1" applyBorder="1" applyAlignment="1">
      <alignment vertical="center" shrinkToFit="1"/>
    </xf>
    <xf numFmtId="181" fontId="25" fillId="0" borderId="62" xfId="0" applyNumberFormat="1" applyFont="1" applyBorder="1" applyAlignment="1">
      <alignment horizontal="center" vertical="center" shrinkToFit="1"/>
    </xf>
    <xf numFmtId="181" fontId="25" fillId="37" borderId="62" xfId="0" applyNumberFormat="1" applyFont="1" applyFill="1" applyBorder="1" applyAlignment="1">
      <alignment vertical="center" shrinkToFit="1"/>
    </xf>
    <xf numFmtId="178" fontId="25" fillId="37" borderId="62" xfId="0" applyNumberFormat="1" applyFont="1" applyFill="1" applyBorder="1" applyAlignment="1" applyProtection="1">
      <alignment vertical="center" shrinkToFit="1"/>
      <protection/>
    </xf>
    <xf numFmtId="0" fontId="25" fillId="0" borderId="0" xfId="0" applyFont="1" applyAlignment="1" applyProtection="1">
      <alignment vertical="center" shrinkToFit="1"/>
      <protection/>
    </xf>
    <xf numFmtId="181" fontId="25" fillId="38" borderId="62" xfId="0" applyNumberFormat="1" applyFont="1" applyFill="1" applyBorder="1" applyAlignment="1">
      <alignment vertical="center" shrinkToFit="1"/>
    </xf>
    <xf numFmtId="181" fontId="25" fillId="39" borderId="62" xfId="0" applyNumberFormat="1" applyFont="1" applyFill="1" applyBorder="1" applyAlignment="1">
      <alignment vertical="center" shrinkToFit="1"/>
    </xf>
    <xf numFmtId="181" fontId="25" fillId="0" borderId="63" xfId="0" applyNumberFormat="1" applyFont="1" applyFill="1" applyBorder="1" applyAlignment="1">
      <alignment vertical="center" shrinkToFit="1"/>
    </xf>
    <xf numFmtId="181" fontId="25" fillId="0" borderId="14" xfId="0" applyNumberFormat="1" applyFont="1" applyFill="1" applyBorder="1" applyAlignment="1">
      <alignment vertical="center" shrinkToFit="1"/>
    </xf>
    <xf numFmtId="181" fontId="25" fillId="0" borderId="15" xfId="0" applyNumberFormat="1" applyFont="1" applyFill="1" applyBorder="1" applyAlignment="1">
      <alignment vertical="center" shrinkToFit="1"/>
    </xf>
    <xf numFmtId="0" fontId="27" fillId="0" borderId="17" xfId="0" applyFont="1" applyBorder="1" applyAlignment="1">
      <alignment vertical="center" shrinkToFit="1"/>
    </xf>
    <xf numFmtId="0" fontId="3" fillId="0" borderId="74" xfId="0" applyFont="1" applyBorder="1" applyAlignment="1">
      <alignment vertical="center"/>
    </xf>
    <xf numFmtId="0" fontId="3" fillId="33" borderId="13"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4" borderId="51" xfId="0" applyFont="1" applyFill="1" applyBorder="1" applyAlignment="1">
      <alignment vertical="center"/>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75" xfId="0" applyFont="1" applyFill="1" applyBorder="1" applyAlignment="1" applyProtection="1">
      <alignment horizontal="center" vertical="center" shrinkToFit="1"/>
      <protection locked="0"/>
    </xf>
    <xf numFmtId="0" fontId="3" fillId="0" borderId="76" xfId="0" applyFont="1" applyFill="1" applyBorder="1" applyAlignment="1" applyProtection="1">
      <alignment horizontal="center" vertical="center" shrinkToFit="1"/>
      <protection locked="0"/>
    </xf>
    <xf numFmtId="0" fontId="3" fillId="0" borderId="77" xfId="0" applyFont="1" applyFill="1" applyBorder="1" applyAlignment="1" applyProtection="1">
      <alignment horizontal="center" vertical="center" shrinkToFit="1"/>
      <protection locked="0"/>
    </xf>
    <xf numFmtId="49" fontId="3" fillId="0" borderId="75" xfId="0" applyNumberFormat="1" applyFont="1" applyFill="1" applyBorder="1" applyAlignment="1" applyProtection="1">
      <alignment horizontal="center" vertical="center" shrinkToFit="1"/>
      <protection locked="0"/>
    </xf>
    <xf numFmtId="49" fontId="3" fillId="0" borderId="76" xfId="0" applyNumberFormat="1" applyFont="1" applyFill="1" applyBorder="1" applyAlignment="1" applyProtection="1">
      <alignment horizontal="center" vertical="center" shrinkToFit="1"/>
      <protection locked="0"/>
    </xf>
    <xf numFmtId="49" fontId="3" fillId="0" borderId="77" xfId="0" applyNumberFormat="1" applyFont="1" applyFill="1" applyBorder="1" applyAlignment="1" applyProtection="1">
      <alignment horizontal="center" vertical="center" shrinkToFit="1"/>
      <protection locked="0"/>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0" fontId="3" fillId="0" borderId="75" xfId="0" applyFont="1" applyBorder="1" applyAlignment="1">
      <alignment horizontal="center" vertical="center"/>
    </xf>
    <xf numFmtId="0" fontId="3" fillId="0" borderId="77" xfId="0" applyFont="1" applyBorder="1" applyAlignment="1">
      <alignment horizontal="center" vertical="center"/>
    </xf>
    <xf numFmtId="0" fontId="3" fillId="0" borderId="75"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49" fontId="3" fillId="0" borderId="75" xfId="0" applyNumberFormat="1" applyFont="1" applyFill="1" applyBorder="1" applyAlignment="1" applyProtection="1">
      <alignment horizontal="center" vertical="center" wrapText="1" shrinkToFit="1"/>
      <protection locked="0"/>
    </xf>
    <xf numFmtId="49" fontId="3" fillId="0" borderId="76" xfId="0" applyNumberFormat="1" applyFont="1" applyFill="1" applyBorder="1" applyAlignment="1" applyProtection="1">
      <alignment horizontal="center" vertical="center" wrapText="1" shrinkToFit="1"/>
      <protection locked="0"/>
    </xf>
    <xf numFmtId="49" fontId="3" fillId="0" borderId="77" xfId="0" applyNumberFormat="1" applyFont="1" applyFill="1" applyBorder="1" applyAlignment="1" applyProtection="1">
      <alignment horizontal="center" vertical="center" wrapText="1" shrinkToFit="1"/>
      <protection locked="0"/>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5" xfId="0" applyFont="1" applyFill="1" applyBorder="1" applyAlignment="1">
      <alignment horizontal="center" vertical="center"/>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33" borderId="38"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86"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8" xfId="0" applyFont="1" applyFill="1" applyBorder="1" applyAlignment="1">
      <alignment horizontal="center" vertical="center" wrapText="1"/>
    </xf>
    <xf numFmtId="0" fontId="3" fillId="33" borderId="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80" xfId="0" applyFont="1" applyBorder="1" applyAlignment="1">
      <alignment horizontal="center" vertical="center"/>
    </xf>
    <xf numFmtId="0" fontId="3" fillId="0" borderId="82" xfId="0" applyFont="1" applyBorder="1" applyAlignment="1">
      <alignment horizontal="center" vertical="center"/>
    </xf>
    <xf numFmtId="0" fontId="3" fillId="33" borderId="58" xfId="0" applyFont="1" applyFill="1" applyBorder="1" applyAlignment="1">
      <alignment horizontal="center" vertical="center" shrinkToFit="1"/>
    </xf>
    <xf numFmtId="0" fontId="3" fillId="33" borderId="2"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58" fontId="3" fillId="0" borderId="80" xfId="0" applyNumberFormat="1" applyFont="1" applyBorder="1" applyAlignment="1">
      <alignment horizontal="center" vertical="center" shrinkToFit="1"/>
    </xf>
    <xf numFmtId="58" fontId="3" fillId="0" borderId="81" xfId="0" applyNumberFormat="1" applyFont="1" applyBorder="1" applyAlignment="1">
      <alignment horizontal="center" vertical="center" shrinkToFit="1"/>
    </xf>
    <xf numFmtId="58" fontId="3" fillId="0" borderId="82" xfId="0" applyNumberFormat="1" applyFont="1" applyBorder="1" applyAlignment="1">
      <alignment horizontal="center" vertical="center" shrinkToFit="1"/>
    </xf>
    <xf numFmtId="0" fontId="3" fillId="0" borderId="25" xfId="0" applyFont="1" applyFill="1" applyBorder="1" applyAlignment="1">
      <alignment vertical="center" wrapText="1"/>
    </xf>
    <xf numFmtId="0" fontId="3" fillId="0" borderId="59" xfId="0" applyFont="1" applyFill="1" applyBorder="1" applyAlignment="1">
      <alignment vertical="center" wrapText="1"/>
    </xf>
    <xf numFmtId="0" fontId="3" fillId="0" borderId="87" xfId="0" applyFont="1" applyFill="1" applyBorder="1" applyAlignment="1">
      <alignment vertical="center" wrapText="1"/>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58" fontId="3" fillId="0" borderId="75" xfId="0" applyNumberFormat="1" applyFont="1" applyBorder="1" applyAlignment="1">
      <alignment horizontal="center" vertical="center" shrinkToFit="1"/>
    </xf>
    <xf numFmtId="58" fontId="3" fillId="0" borderId="76" xfId="0" applyNumberFormat="1" applyFont="1" applyBorder="1" applyAlignment="1">
      <alignment horizontal="center" vertical="center" shrinkToFit="1"/>
    </xf>
    <xf numFmtId="58" fontId="3" fillId="0" borderId="77" xfId="0" applyNumberFormat="1" applyFont="1" applyBorder="1" applyAlignment="1">
      <alignment horizontal="center" vertical="center" shrinkToFit="1"/>
    </xf>
    <xf numFmtId="0" fontId="3" fillId="19" borderId="58" xfId="0" applyFont="1" applyFill="1" applyBorder="1" applyAlignment="1">
      <alignment horizontal="center" vertical="center"/>
    </xf>
    <xf numFmtId="0" fontId="3" fillId="19" borderId="2" xfId="0" applyFont="1" applyFill="1" applyBorder="1" applyAlignment="1">
      <alignment horizontal="center" vertical="center"/>
    </xf>
    <xf numFmtId="0" fontId="3" fillId="19" borderId="55" xfId="0" applyFont="1" applyFill="1" applyBorder="1" applyAlignment="1">
      <alignment horizontal="center" vertical="center"/>
    </xf>
    <xf numFmtId="0" fontId="3" fillId="34" borderId="2"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0" borderId="85" xfId="0" applyFont="1" applyBorder="1" applyAlignment="1">
      <alignment vertical="center" wrapText="1" shrinkToFit="1"/>
    </xf>
    <xf numFmtId="49" fontId="3" fillId="0" borderId="38"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58" fontId="3" fillId="0" borderId="83" xfId="0" applyNumberFormat="1" applyFont="1" applyBorder="1" applyAlignment="1">
      <alignment horizontal="center" vertical="center" shrinkToFit="1"/>
    </xf>
    <xf numFmtId="58" fontId="3" fillId="0" borderId="84" xfId="0" applyNumberFormat="1" applyFont="1" applyBorder="1" applyAlignment="1">
      <alignment horizontal="center" vertical="center" shrinkToFit="1"/>
    </xf>
    <xf numFmtId="58" fontId="3" fillId="0" borderId="85" xfId="0" applyNumberFormat="1" applyFont="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3" fillId="0" borderId="38"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86" xfId="0"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33" borderId="58"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55" xfId="0" applyFont="1" applyFill="1" applyBorder="1" applyAlignment="1">
      <alignment horizontal="center" vertical="center"/>
    </xf>
    <xf numFmtId="0" fontId="3" fillId="19" borderId="58" xfId="0" applyFont="1" applyFill="1" applyBorder="1" applyAlignment="1">
      <alignment horizontal="center" vertical="center" shrinkToFit="1"/>
    </xf>
    <xf numFmtId="0" fontId="3" fillId="19" borderId="2"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0" borderId="75" xfId="0" applyFont="1" applyFill="1" applyBorder="1" applyAlignment="1">
      <alignment horizontal="left" vertical="center" shrinkToFit="1"/>
    </xf>
    <xf numFmtId="0" fontId="3" fillId="0" borderId="76" xfId="0" applyFont="1" applyFill="1" applyBorder="1" applyAlignment="1">
      <alignment horizontal="left" vertical="center" shrinkToFit="1"/>
    </xf>
    <xf numFmtId="0" fontId="3" fillId="0" borderId="77" xfId="0" applyFont="1" applyFill="1" applyBorder="1" applyAlignment="1">
      <alignment horizontal="left" vertical="center" shrinkToFit="1"/>
    </xf>
    <xf numFmtId="0" fontId="3" fillId="33" borderId="38" xfId="0" applyFont="1" applyFill="1" applyBorder="1" applyAlignment="1">
      <alignment horizontal="center" vertical="center" wrapText="1"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3" fillId="0" borderId="58"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3" fillId="0" borderId="81" xfId="0" applyFont="1" applyBorder="1" applyAlignment="1">
      <alignment horizontal="center" vertical="center"/>
    </xf>
    <xf numFmtId="49" fontId="3" fillId="0" borderId="58"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80"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98" xfId="0" applyNumberFormat="1" applyFont="1" applyFill="1" applyBorder="1" applyAlignment="1">
      <alignment horizontal="center" vertical="center" shrinkToFi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79" xfId="0" applyNumberFormat="1" applyFont="1" applyBorder="1" applyAlignment="1">
      <alignment horizontal="center" vertical="center" shrinkToFit="1"/>
    </xf>
    <xf numFmtId="0" fontId="27" fillId="0" borderId="30" xfId="0" applyFont="1" applyBorder="1" applyAlignment="1">
      <alignment horizontal="center" vertical="center" shrinkToFit="1"/>
    </xf>
    <xf numFmtId="0" fontId="27" fillId="0" borderId="10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28" xfId="0" applyFont="1" applyBorder="1" applyAlignment="1">
      <alignment horizontal="center" vertical="center" shrinkToFit="1"/>
    </xf>
    <xf numFmtId="0" fontId="4" fillId="33" borderId="58" xfId="0" applyFont="1" applyFill="1" applyBorder="1" applyAlignment="1">
      <alignment horizontal="center" vertical="center" wrapText="1" shrinkToFit="1"/>
    </xf>
    <xf numFmtId="0" fontId="4" fillId="33" borderId="2" xfId="0" applyFont="1" applyFill="1" applyBorder="1" applyAlignment="1">
      <alignment horizontal="center" vertical="center" wrapText="1" shrinkToFit="1"/>
    </xf>
    <xf numFmtId="0" fontId="4" fillId="33" borderId="55" xfId="0" applyFont="1" applyFill="1" applyBorder="1" applyAlignment="1">
      <alignment horizontal="center" vertical="center" wrapText="1" shrinkToFit="1"/>
    </xf>
    <xf numFmtId="0" fontId="3" fillId="33" borderId="3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0" borderId="5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5" xfId="0"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58" xfId="0" applyFont="1" applyBorder="1" applyAlignment="1">
      <alignment horizontal="center" vertical="center"/>
    </xf>
    <xf numFmtId="0" fontId="3" fillId="0" borderId="2" xfId="0" applyFont="1" applyBorder="1" applyAlignment="1">
      <alignment horizontal="center" vertical="center"/>
    </xf>
    <xf numFmtId="0" fontId="3" fillId="0" borderId="55" xfId="0" applyFont="1" applyBorder="1" applyAlignment="1">
      <alignment horizontal="center" vertical="center"/>
    </xf>
    <xf numFmtId="49" fontId="3" fillId="0" borderId="13"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106"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0" borderId="58"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0" fontId="3" fillId="33" borderId="62"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107" xfId="0" applyFont="1" applyFill="1" applyBorder="1" applyAlignment="1">
      <alignment vertical="center" wrapText="1"/>
    </xf>
    <xf numFmtId="0" fontId="3" fillId="0" borderId="33" xfId="0" applyFont="1" applyFill="1" applyBorder="1" applyAlignment="1">
      <alignment vertical="center" wrapText="1"/>
    </xf>
    <xf numFmtId="0" fontId="3" fillId="19" borderId="38" xfId="0" applyFont="1" applyFill="1" applyBorder="1" applyAlignment="1">
      <alignment horizontal="center" vertical="center" shrinkToFit="1"/>
    </xf>
    <xf numFmtId="0" fontId="3" fillId="19" borderId="16"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3" fillId="0" borderId="20" xfId="0" applyFont="1" applyFill="1" applyBorder="1" applyAlignment="1">
      <alignment vertical="center" wrapText="1"/>
    </xf>
    <xf numFmtId="0" fontId="3" fillId="33" borderId="12"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3" fillId="33" borderId="12"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3"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5" xfId="0" applyFont="1" applyFill="1" applyBorder="1" applyAlignment="1">
      <alignment horizontal="center" vertical="center" textRotation="255"/>
    </xf>
    <xf numFmtId="0" fontId="3" fillId="0" borderId="80" xfId="0" applyFont="1" applyFill="1" applyBorder="1" applyAlignment="1" applyProtection="1">
      <alignment horizontal="center" vertical="center"/>
      <protection locked="0"/>
    </xf>
    <xf numFmtId="0" fontId="3" fillId="0" borderId="81" xfId="0" applyFont="1" applyFill="1" applyBorder="1" applyAlignment="1" applyProtection="1">
      <alignment horizontal="center" vertical="center"/>
      <protection locked="0"/>
    </xf>
    <xf numFmtId="0" fontId="3" fillId="0" borderId="82" xfId="0" applyFont="1" applyFill="1" applyBorder="1" applyAlignment="1" applyProtection="1">
      <alignment horizontal="center" vertical="center"/>
      <protection locked="0"/>
    </xf>
    <xf numFmtId="0" fontId="3" fillId="33" borderId="14" xfId="0" applyFont="1" applyFill="1" applyBorder="1" applyAlignment="1">
      <alignment horizontal="center" vertical="center" textRotation="255"/>
    </xf>
    <xf numFmtId="0" fontId="3" fillId="0" borderId="27" xfId="0" applyFont="1" applyFill="1" applyBorder="1" applyAlignment="1">
      <alignment vertical="center" wrapText="1"/>
    </xf>
    <xf numFmtId="0" fontId="3" fillId="0" borderId="108" xfId="0" applyFont="1" applyFill="1" applyBorder="1" applyAlignment="1">
      <alignment vertical="center" wrapText="1"/>
    </xf>
    <xf numFmtId="0" fontId="3" fillId="0" borderId="60" xfId="0" applyFont="1" applyFill="1" applyBorder="1" applyAlignment="1">
      <alignment vertical="center" wrapText="1"/>
    </xf>
    <xf numFmtId="0" fontId="3" fillId="33" borderId="14" xfId="0" applyFont="1" applyFill="1" applyBorder="1" applyAlignment="1">
      <alignment horizontal="center" vertical="center" textRotation="255" shrinkToFit="1"/>
    </xf>
    <xf numFmtId="0" fontId="3" fillId="33" borderId="15" xfId="0" applyFont="1" applyFill="1" applyBorder="1" applyAlignment="1">
      <alignment horizontal="center" vertical="center" textRotation="255" shrinkToFit="1"/>
    </xf>
    <xf numFmtId="0" fontId="3" fillId="33" borderId="109" xfId="0" applyFont="1" applyFill="1" applyBorder="1" applyAlignment="1">
      <alignment horizontal="center" vertical="center" textRotation="255" shrinkToFit="1"/>
    </xf>
    <xf numFmtId="0" fontId="3" fillId="33" borderId="110" xfId="0" applyFont="1" applyFill="1" applyBorder="1" applyAlignment="1">
      <alignment horizontal="center" vertical="center" textRotation="255" shrinkToFit="1"/>
    </xf>
    <xf numFmtId="0" fontId="3" fillId="33" borderId="38"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0" borderId="13"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33" borderId="16"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3"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4" fillId="33" borderId="62" xfId="0" applyFont="1" applyFill="1" applyBorder="1" applyAlignment="1">
      <alignment horizontal="center" vertical="center"/>
    </xf>
    <xf numFmtId="0" fontId="5" fillId="33" borderId="58" xfId="0" applyFont="1" applyFill="1" applyBorder="1" applyAlignment="1">
      <alignment horizontal="center" vertical="center" wrapText="1" shrinkToFit="1"/>
    </xf>
    <xf numFmtId="0" fontId="5" fillId="33" borderId="2"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0" fontId="4" fillId="33" borderId="38"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86"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73"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56" xfId="0" applyFont="1" applyFill="1" applyBorder="1" applyAlignment="1">
      <alignment horizontal="center" vertical="center" shrinkToFit="1"/>
    </xf>
    <xf numFmtId="0" fontId="4" fillId="33" borderId="57" xfId="0" applyFont="1" applyFill="1" applyBorder="1" applyAlignment="1">
      <alignment horizontal="center" vertical="center" shrinkToFit="1"/>
    </xf>
    <xf numFmtId="0" fontId="3" fillId="0" borderId="83" xfId="0" applyFont="1" applyBorder="1" applyAlignment="1">
      <alignment horizontal="center" vertical="center"/>
    </xf>
    <xf numFmtId="0" fontId="3" fillId="0" borderId="85" xfId="0" applyFont="1" applyBorder="1" applyAlignment="1">
      <alignment horizontal="center" vertical="center"/>
    </xf>
    <xf numFmtId="0" fontId="3" fillId="0" borderId="84" xfId="0" applyFont="1" applyBorder="1" applyAlignment="1">
      <alignment horizontal="center" vertical="center"/>
    </xf>
    <xf numFmtId="49" fontId="3" fillId="0" borderId="106"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0" fontId="3" fillId="19" borderId="13" xfId="0" applyFont="1" applyFill="1" applyBorder="1" applyAlignment="1">
      <alignment horizontal="center" vertical="center"/>
    </xf>
    <xf numFmtId="0" fontId="3" fillId="19" borderId="56"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16" xfId="0" applyFont="1" applyFill="1" applyBorder="1" applyAlignment="1">
      <alignment horizontal="center" vertical="center"/>
    </xf>
    <xf numFmtId="0" fontId="3" fillId="19" borderId="86" xfId="0" applyFont="1" applyFill="1" applyBorder="1" applyAlignment="1">
      <alignment horizontal="center" vertical="center"/>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49" fontId="3" fillId="0" borderId="83"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96" xfId="0" applyNumberFormat="1" applyFont="1" applyFill="1" applyBorder="1" applyAlignment="1">
      <alignment horizontal="center" vertical="center" shrinkToFit="1"/>
    </xf>
    <xf numFmtId="0" fontId="3" fillId="0" borderId="83" xfId="0" applyFont="1" applyFill="1" applyBorder="1" applyAlignment="1" applyProtection="1">
      <alignment horizontal="center" vertical="center"/>
      <protection locked="0"/>
    </xf>
    <xf numFmtId="0" fontId="3" fillId="0" borderId="84"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49" fontId="3" fillId="0" borderId="83" xfId="0" applyNumberFormat="1" applyFont="1" applyFill="1" applyBorder="1" applyAlignment="1" applyProtection="1">
      <alignment horizontal="center" vertical="center" shrinkToFit="1"/>
      <protection locked="0"/>
    </xf>
    <xf numFmtId="49" fontId="3" fillId="0" borderId="84" xfId="0" applyNumberFormat="1" applyFont="1" applyFill="1" applyBorder="1" applyAlignment="1" applyProtection="1">
      <alignment horizontal="center" vertical="center" shrinkToFit="1"/>
      <protection locked="0"/>
    </xf>
    <xf numFmtId="49" fontId="3" fillId="0" borderId="85" xfId="0" applyNumberFormat="1" applyFont="1" applyFill="1" applyBorder="1" applyAlignment="1" applyProtection="1">
      <alignment horizontal="center" vertical="center" shrinkToFit="1"/>
      <protection locked="0"/>
    </xf>
    <xf numFmtId="49" fontId="3" fillId="0" borderId="80" xfId="0" applyNumberFormat="1" applyFont="1" applyFill="1" applyBorder="1" applyAlignment="1" applyProtection="1">
      <alignment horizontal="center" vertical="center" wrapText="1" shrinkToFit="1"/>
      <protection locked="0"/>
    </xf>
    <xf numFmtId="49" fontId="3" fillId="0" borderId="81" xfId="0" applyNumberFormat="1" applyFont="1" applyFill="1" applyBorder="1" applyAlignment="1" applyProtection="1">
      <alignment horizontal="center" vertical="center" wrapText="1" shrinkToFit="1"/>
      <protection locked="0"/>
    </xf>
    <xf numFmtId="49" fontId="3" fillId="0" borderId="82" xfId="0" applyNumberFormat="1" applyFont="1" applyFill="1" applyBorder="1" applyAlignment="1" applyProtection="1">
      <alignment horizontal="center" vertical="center" wrapText="1" shrinkToFit="1"/>
      <protection locked="0"/>
    </xf>
    <xf numFmtId="0" fontId="3" fillId="33" borderId="111" xfId="0" applyFont="1" applyFill="1" applyBorder="1" applyAlignment="1">
      <alignment horizontal="center" vertical="center" textRotation="255" shrinkToFit="1"/>
    </xf>
    <xf numFmtId="0" fontId="3" fillId="33" borderId="112" xfId="0" applyFont="1" applyFill="1" applyBorder="1" applyAlignment="1">
      <alignment horizontal="center" vertical="center" textRotation="255" shrinkToFit="1"/>
    </xf>
    <xf numFmtId="0" fontId="3" fillId="33" borderId="38"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13" xfId="0" applyFont="1" applyFill="1" applyBorder="1" applyAlignment="1">
      <alignment horizontal="center" vertical="center" textRotation="255" shrinkToFit="1"/>
    </xf>
    <xf numFmtId="0" fontId="3" fillId="33" borderId="13" xfId="0" applyFont="1" applyFill="1" applyBorder="1" applyAlignment="1">
      <alignment horizontal="center" vertical="center" textRotation="255" wrapText="1"/>
    </xf>
    <xf numFmtId="0" fontId="3" fillId="33" borderId="114" xfId="0" applyFont="1" applyFill="1" applyBorder="1" applyAlignment="1">
      <alignment horizontal="center" vertical="center" textRotation="255" shrinkToFit="1"/>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3"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7"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33" borderId="58" xfId="0" applyNumberFormat="1" applyFont="1" applyFill="1" applyBorder="1" applyAlignment="1">
      <alignment horizontal="center" vertical="center" shrinkToFit="1"/>
    </xf>
    <xf numFmtId="49" fontId="3" fillId="33" borderId="2"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85" xfId="0" applyFont="1" applyBorder="1" applyAlignment="1">
      <alignment vertical="center" wrapTex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49" fontId="3" fillId="33" borderId="58" xfId="0" applyNumberFormat="1" applyFont="1" applyFill="1" applyBorder="1" applyAlignment="1">
      <alignment horizontal="center" vertical="center"/>
    </xf>
    <xf numFmtId="49" fontId="3" fillId="33" borderId="2"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0" fontId="3" fillId="33" borderId="58" xfId="0" applyFont="1" applyFill="1" applyBorder="1" applyAlignment="1">
      <alignment horizontal="center" vertical="center" wrapText="1" shrinkToFit="1"/>
    </xf>
    <xf numFmtId="0" fontId="3" fillId="33" borderId="2"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0" borderId="85" xfId="0" applyFont="1" applyFill="1" applyBorder="1" applyAlignment="1">
      <alignment vertical="center" wrapText="1"/>
    </xf>
    <xf numFmtId="0" fontId="3" fillId="34" borderId="2" xfId="0" applyFont="1" applyFill="1" applyBorder="1" applyAlignment="1">
      <alignment horizontal="center" vertical="center"/>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19" borderId="12"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3" xfId="0" applyFont="1" applyFill="1" applyBorder="1" applyAlignment="1">
      <alignment horizontal="center" vertical="center"/>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0" borderId="58" xfId="0" applyFont="1" applyBorder="1" applyAlignment="1">
      <alignment horizontal="left" vertical="center" wrapText="1"/>
    </xf>
    <xf numFmtId="0" fontId="3" fillId="0" borderId="2" xfId="0" applyFont="1" applyBorder="1" applyAlignment="1">
      <alignment horizontal="left" vertical="center" wrapText="1"/>
    </xf>
    <xf numFmtId="0" fontId="3" fillId="0" borderId="55" xfId="0" applyFont="1" applyBorder="1" applyAlignment="1">
      <alignment horizontal="left" vertical="center" wrapText="1"/>
    </xf>
    <xf numFmtId="0" fontId="3" fillId="0" borderId="2" xfId="0" applyFont="1" applyFill="1" applyBorder="1" applyAlignment="1">
      <alignment horizontal="center" vertical="center" shrinkToFit="1"/>
    </xf>
    <xf numFmtId="0" fontId="3" fillId="0" borderId="80" xfId="0" applyFont="1" applyFill="1" applyBorder="1" applyAlignment="1">
      <alignment horizontal="left" vertical="center" shrinkToFit="1"/>
    </xf>
    <xf numFmtId="0" fontId="3" fillId="0" borderId="81" xfId="0" applyFont="1" applyFill="1" applyBorder="1" applyAlignment="1">
      <alignment horizontal="left" vertical="center" shrinkToFit="1"/>
    </xf>
    <xf numFmtId="0" fontId="3" fillId="0" borderId="82" xfId="0" applyFont="1" applyFill="1" applyBorder="1" applyAlignment="1">
      <alignment horizontal="left" vertical="center" shrinkToFit="1"/>
    </xf>
    <xf numFmtId="0" fontId="3" fillId="0" borderId="58"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83" xfId="0" applyFont="1" applyFill="1" applyBorder="1" applyAlignment="1">
      <alignment horizontal="left" vertical="center" shrinkToFit="1"/>
    </xf>
    <xf numFmtId="0" fontId="3" fillId="0" borderId="84" xfId="0" applyFont="1" applyFill="1" applyBorder="1" applyAlignment="1">
      <alignment horizontal="left" vertical="center" shrinkToFit="1"/>
    </xf>
    <xf numFmtId="0" fontId="3" fillId="0" borderId="85" xfId="0" applyFont="1" applyFill="1" applyBorder="1" applyAlignment="1">
      <alignment horizontal="left" vertical="center" shrinkToFit="1"/>
    </xf>
    <xf numFmtId="49" fontId="3" fillId="0" borderId="49" xfId="0" applyNumberFormat="1" applyFont="1" applyBorder="1" applyAlignment="1">
      <alignment horizontal="center" vertical="center" shrinkToFit="1"/>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27" fillId="0" borderId="59" xfId="0" applyFont="1" applyBorder="1" applyAlignment="1">
      <alignment horizontal="center" vertical="center" shrinkToFit="1"/>
    </xf>
    <xf numFmtId="0" fontId="27" fillId="0" borderId="24" xfId="0" applyFont="1" applyBorder="1" applyAlignment="1">
      <alignment horizontal="center" vertical="center" shrinkToFit="1"/>
    </xf>
    <xf numFmtId="0" fontId="27" fillId="0" borderId="25" xfId="0" applyFont="1" applyBorder="1" applyAlignment="1">
      <alignment horizontal="center" vertical="center" shrinkToFit="1"/>
    </xf>
    <xf numFmtId="0" fontId="27" fillId="0" borderId="58"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55" xfId="0" applyFont="1" applyBorder="1" applyAlignment="1">
      <alignment horizontal="center" vertical="center" shrinkToFit="1"/>
    </xf>
    <xf numFmtId="0" fontId="81" fillId="0" borderId="58" xfId="52" applyFont="1" applyBorder="1" applyAlignment="1">
      <alignment horizontal="center" vertical="center" shrinkToFit="1"/>
    </xf>
    <xf numFmtId="0" fontId="3" fillId="0" borderId="58" xfId="0" applyFont="1" applyBorder="1" applyAlignment="1">
      <alignment vertical="center" wrapText="1" shrinkToFit="1"/>
    </xf>
    <xf numFmtId="0" fontId="3" fillId="0" borderId="2" xfId="0" applyFont="1" applyBorder="1" applyAlignment="1">
      <alignment vertical="center" wrapText="1" shrinkToFit="1"/>
    </xf>
    <xf numFmtId="0" fontId="3" fillId="0" borderId="55" xfId="0" applyFont="1" applyBorder="1" applyAlignment="1">
      <alignment vertical="center" wrapText="1"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5" fillId="33" borderId="58" xfId="0" applyFont="1" applyFill="1" applyBorder="1" applyAlignment="1">
      <alignment horizontal="center" vertical="center" wrapText="1"/>
    </xf>
    <xf numFmtId="0" fontId="5" fillId="33" borderId="2" xfId="0" applyFont="1" applyFill="1" applyBorder="1" applyAlignment="1">
      <alignment horizontal="center" vertical="center" wrapText="1"/>
    </xf>
    <xf numFmtId="0" fontId="5" fillId="33" borderId="55" xfId="0" applyFont="1" applyFill="1" applyBorder="1" applyAlignment="1">
      <alignment horizontal="center" vertical="center" wrapText="1"/>
    </xf>
    <xf numFmtId="49" fontId="3" fillId="0" borderId="61" xfId="0" applyNumberFormat="1" applyFont="1" applyBorder="1" applyAlignment="1">
      <alignment horizontal="center" vertical="center" shrinkToFit="1"/>
    </xf>
    <xf numFmtId="49" fontId="3" fillId="0" borderId="45" xfId="0" applyNumberFormat="1" applyFont="1" applyBorder="1" applyAlignment="1">
      <alignment horizontal="center" vertical="center" shrinkToFit="1"/>
    </xf>
    <xf numFmtId="0" fontId="4" fillId="33" borderId="58" xfId="0" applyFont="1" applyFill="1" applyBorder="1" applyAlignment="1">
      <alignment horizontal="center" vertical="center" shrinkToFit="1"/>
    </xf>
    <xf numFmtId="0" fontId="4" fillId="33" borderId="2" xfId="0" applyFont="1" applyFill="1" applyBorder="1" applyAlignment="1">
      <alignment horizontal="center" vertical="center" shrinkToFit="1"/>
    </xf>
    <xf numFmtId="0" fontId="4" fillId="33" borderId="55" xfId="0" applyFont="1" applyFill="1" applyBorder="1" applyAlignment="1">
      <alignment horizontal="center" vertical="center" shrinkToFit="1"/>
    </xf>
    <xf numFmtId="49" fontId="3" fillId="0" borderId="124" xfId="0" applyNumberFormat="1" applyFont="1" applyBorder="1" applyAlignment="1">
      <alignment horizontal="center" vertical="center" shrinkToFit="1"/>
    </xf>
    <xf numFmtId="0" fontId="3" fillId="0" borderId="125" xfId="0" applyFont="1" applyBorder="1" applyAlignment="1">
      <alignment horizontal="center" vertical="center" shrinkToFit="1"/>
    </xf>
    <xf numFmtId="58" fontId="3" fillId="0" borderId="88" xfId="0" applyNumberFormat="1" applyFont="1" applyBorder="1" applyAlignment="1">
      <alignment horizontal="center" vertical="center" shrinkToFit="1"/>
    </xf>
    <xf numFmtId="58" fontId="3" fillId="0" borderId="89" xfId="0" applyNumberFormat="1" applyFont="1" applyBorder="1" applyAlignment="1">
      <alignment horizontal="center" vertical="center" shrinkToFit="1"/>
    </xf>
    <xf numFmtId="58" fontId="3" fillId="0" borderId="90" xfId="0" applyNumberFormat="1" applyFont="1" applyBorder="1" applyAlignment="1">
      <alignment horizontal="center" vertical="center" shrinkToFit="1"/>
    </xf>
    <xf numFmtId="0" fontId="3" fillId="0" borderId="38" xfId="0" applyFont="1" applyBorder="1" applyAlignment="1">
      <alignment vertical="center" wrapText="1" shrinkToFit="1"/>
    </xf>
    <xf numFmtId="0" fontId="3" fillId="0" borderId="16" xfId="0" applyFont="1" applyBorder="1" applyAlignment="1">
      <alignment vertical="center" wrapText="1" shrinkToFit="1"/>
    </xf>
    <xf numFmtId="0" fontId="3" fillId="0" borderId="86" xfId="0" applyFont="1" applyBorder="1" applyAlignment="1">
      <alignment vertical="center" wrapText="1" shrinkToFit="1"/>
    </xf>
    <xf numFmtId="0" fontId="3" fillId="33" borderId="62"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5" fillId="33" borderId="58"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176" fontId="75" fillId="0" borderId="126" xfId="0" applyNumberFormat="1" applyFont="1" applyBorder="1" applyAlignment="1">
      <alignment vertical="center" shrinkToFit="1"/>
    </xf>
    <xf numFmtId="176" fontId="75" fillId="0" borderId="59" xfId="0" applyNumberFormat="1" applyFont="1" applyBorder="1" applyAlignment="1">
      <alignment vertical="center" shrinkToFit="1"/>
    </xf>
    <xf numFmtId="176" fontId="75" fillId="0" borderId="87" xfId="0" applyNumberFormat="1" applyFont="1" applyBorder="1" applyAlignment="1">
      <alignment vertical="center" shrinkToFit="1"/>
    </xf>
    <xf numFmtId="0" fontId="82" fillId="0" borderId="17" xfId="0" applyFont="1" applyBorder="1" applyAlignment="1">
      <alignment vertical="center" shrinkToFit="1"/>
    </xf>
    <xf numFmtId="0" fontId="75" fillId="0" borderId="126" xfId="0" applyFont="1" applyBorder="1" applyAlignment="1">
      <alignment vertical="center" shrinkToFit="1"/>
    </xf>
    <xf numFmtId="0" fontId="75" fillId="0" borderId="59" xfId="0" applyFont="1" applyBorder="1" applyAlignment="1">
      <alignment vertical="center" shrinkToFit="1"/>
    </xf>
    <xf numFmtId="0" fontId="75" fillId="0" borderId="87" xfId="0" applyFont="1" applyBorder="1" applyAlignment="1">
      <alignment vertical="center" shrinkToFit="1"/>
    </xf>
    <xf numFmtId="0" fontId="82" fillId="0" borderId="95" xfId="0" applyFont="1" applyBorder="1" applyAlignment="1">
      <alignment vertical="center" shrinkToFit="1"/>
    </xf>
    <xf numFmtId="0" fontId="82" fillId="0" borderId="16" xfId="0" applyFont="1" applyBorder="1" applyAlignment="1">
      <alignment vertical="center" shrinkToFit="1"/>
    </xf>
    <xf numFmtId="176" fontId="75" fillId="0" borderId="58" xfId="0" applyNumberFormat="1" applyFont="1" applyBorder="1" applyAlignment="1">
      <alignment vertical="center" shrinkToFit="1"/>
    </xf>
    <xf numFmtId="176" fontId="75" fillId="0" borderId="2" xfId="0" applyNumberFormat="1" applyFont="1" applyBorder="1" applyAlignment="1">
      <alignment vertical="center" shrinkToFit="1"/>
    </xf>
    <xf numFmtId="176" fontId="75" fillId="0" borderId="55" xfId="0" applyNumberFormat="1" applyFont="1" applyBorder="1" applyAlignment="1">
      <alignment vertical="center" shrinkToFit="1"/>
    </xf>
    <xf numFmtId="0" fontId="82" fillId="0" borderId="21" xfId="0" applyFont="1" applyBorder="1" applyAlignment="1">
      <alignment horizontal="left" vertical="center" wrapText="1"/>
    </xf>
    <xf numFmtId="0" fontId="82" fillId="0" borderId="17" xfId="0" applyFont="1" applyBorder="1" applyAlignment="1">
      <alignment horizontal="left" vertical="center" wrapText="1"/>
    </xf>
    <xf numFmtId="176" fontId="75" fillId="0" borderId="126" xfId="0" applyNumberFormat="1" applyFont="1" applyBorder="1" applyAlignment="1">
      <alignment vertical="center"/>
    </xf>
    <xf numFmtId="176" fontId="75" fillId="0" borderId="59" xfId="0" applyNumberFormat="1" applyFont="1" applyBorder="1" applyAlignment="1">
      <alignment vertical="center"/>
    </xf>
    <xf numFmtId="176" fontId="75" fillId="0" borderId="87" xfId="0" applyNumberFormat="1" applyFont="1" applyBorder="1" applyAlignment="1">
      <alignment vertical="center"/>
    </xf>
    <xf numFmtId="0" fontId="75" fillId="34" borderId="25" xfId="0" applyFont="1" applyFill="1" applyBorder="1" applyAlignment="1">
      <alignment vertical="center" shrinkToFit="1"/>
    </xf>
    <xf numFmtId="0" fontId="75" fillId="34" borderId="59" xfId="0" applyFont="1" applyFill="1" applyBorder="1" applyAlignment="1">
      <alignment vertical="center" shrinkToFit="1"/>
    </xf>
    <xf numFmtId="0" fontId="75" fillId="34" borderId="87" xfId="0" applyFont="1" applyFill="1" applyBorder="1" applyAlignment="1">
      <alignment vertical="center" shrinkToFit="1"/>
    </xf>
    <xf numFmtId="0" fontId="75" fillId="33" borderId="58" xfId="0" applyFont="1" applyFill="1" applyBorder="1" applyAlignment="1">
      <alignment horizontal="center" vertical="center"/>
    </xf>
    <xf numFmtId="0" fontId="75" fillId="33" borderId="2" xfId="0" applyFont="1" applyFill="1" applyBorder="1" applyAlignment="1">
      <alignment horizontal="center" vertical="center"/>
    </xf>
    <xf numFmtId="0" fontId="75" fillId="33" borderId="55" xfId="0" applyFont="1" applyFill="1" applyBorder="1" applyAlignment="1">
      <alignment horizontal="center" vertical="center"/>
    </xf>
    <xf numFmtId="0" fontId="75" fillId="0" borderId="127" xfId="0" applyFont="1" applyBorder="1" applyAlignment="1">
      <alignment vertical="center" shrinkToFit="1"/>
    </xf>
    <xf numFmtId="0" fontId="75" fillId="0" borderId="108" xfId="0" applyFont="1" applyBorder="1" applyAlignment="1">
      <alignment vertical="center" shrinkToFit="1"/>
    </xf>
    <xf numFmtId="0" fontId="75" fillId="0" borderId="128" xfId="0" applyFont="1" applyBorder="1" applyAlignment="1">
      <alignment vertical="center" shrinkToFit="1"/>
    </xf>
    <xf numFmtId="0" fontId="75" fillId="33" borderId="58" xfId="0" applyFont="1" applyFill="1" applyBorder="1" applyAlignment="1">
      <alignment horizontal="center" vertical="center" shrinkToFit="1"/>
    </xf>
    <xf numFmtId="0" fontId="75" fillId="33" borderId="2" xfId="0" applyFont="1" applyFill="1" applyBorder="1" applyAlignment="1">
      <alignment horizontal="center" vertical="center" shrinkToFit="1"/>
    </xf>
    <xf numFmtId="0" fontId="75" fillId="33" borderId="55" xfId="0" applyFont="1" applyFill="1" applyBorder="1" applyAlignment="1">
      <alignment horizontal="center" vertical="center" shrinkToFit="1"/>
    </xf>
    <xf numFmtId="0" fontId="82" fillId="0" borderId="27" xfId="0" applyFont="1" applyBorder="1" applyAlignment="1">
      <alignment vertical="center" shrinkToFit="1"/>
    </xf>
    <xf numFmtId="0" fontId="82" fillId="0" borderId="108" xfId="0" applyFont="1" applyBorder="1" applyAlignment="1">
      <alignment vertical="center" shrinkToFit="1"/>
    </xf>
    <xf numFmtId="176" fontId="75" fillId="0" borderId="127" xfId="0" applyNumberFormat="1" applyFont="1" applyBorder="1" applyAlignment="1">
      <alignment vertical="center"/>
    </xf>
    <xf numFmtId="176" fontId="75" fillId="0" borderId="108" xfId="0" applyNumberFormat="1" applyFont="1" applyBorder="1" applyAlignment="1">
      <alignment vertical="center"/>
    </xf>
    <xf numFmtId="176" fontId="75" fillId="0" borderId="128" xfId="0" applyNumberFormat="1" applyFont="1" applyBorder="1" applyAlignment="1">
      <alignment vertical="center"/>
    </xf>
    <xf numFmtId="176" fontId="75" fillId="0" borderId="38" xfId="0" applyNumberFormat="1" applyFont="1" applyBorder="1" applyAlignment="1">
      <alignment vertical="center" shrinkToFit="1"/>
    </xf>
    <xf numFmtId="176" fontId="75" fillId="0" borderId="16" xfId="0" applyNumberFormat="1" applyFont="1" applyBorder="1" applyAlignment="1">
      <alignment vertical="center" shrinkToFit="1"/>
    </xf>
    <xf numFmtId="176" fontId="75" fillId="0" borderId="86" xfId="0" applyNumberFormat="1" applyFont="1" applyBorder="1" applyAlignment="1">
      <alignment vertical="center" shrinkToFit="1"/>
    </xf>
    <xf numFmtId="176" fontId="75" fillId="0" borderId="129" xfId="0" applyNumberFormat="1" applyFont="1" applyBorder="1" applyAlignment="1">
      <alignment vertical="center" shrinkToFit="1"/>
    </xf>
    <xf numFmtId="176" fontId="75" fillId="0" borderId="130" xfId="0" applyNumberFormat="1" applyFont="1" applyBorder="1" applyAlignment="1">
      <alignment vertical="center" shrinkToFit="1"/>
    </xf>
    <xf numFmtId="176" fontId="75" fillId="0" borderId="131" xfId="0" applyNumberFormat="1" applyFont="1" applyBorder="1" applyAlignment="1">
      <alignment vertical="center" shrinkToFit="1"/>
    </xf>
    <xf numFmtId="0" fontId="74" fillId="19" borderId="58" xfId="0" applyFont="1" applyFill="1" applyBorder="1" applyAlignment="1">
      <alignment horizontal="center" vertical="center" shrinkToFit="1"/>
    </xf>
    <xf numFmtId="0" fontId="74" fillId="19" borderId="2" xfId="0" applyFont="1" applyFill="1" applyBorder="1" applyAlignment="1">
      <alignment horizontal="center" vertical="center" shrinkToFit="1"/>
    </xf>
    <xf numFmtId="0" fontId="74" fillId="19" borderId="55" xfId="0" applyFont="1" applyFill="1" applyBorder="1" applyAlignment="1">
      <alignment horizontal="center" vertical="center" shrinkToFit="1"/>
    </xf>
    <xf numFmtId="0" fontId="74" fillId="0" borderId="58" xfId="0" applyFont="1" applyFill="1" applyBorder="1" applyAlignment="1">
      <alignment horizontal="center" vertical="center" shrinkToFit="1"/>
    </xf>
    <xf numFmtId="0" fontId="74" fillId="0" borderId="2" xfId="0" applyFont="1" applyFill="1" applyBorder="1" applyAlignment="1">
      <alignment horizontal="center" vertical="center" shrinkToFit="1"/>
    </xf>
    <xf numFmtId="0" fontId="74" fillId="0" borderId="55" xfId="0" applyFont="1" applyFill="1" applyBorder="1" applyAlignment="1">
      <alignment horizontal="center" vertical="center" shrinkToFit="1"/>
    </xf>
    <xf numFmtId="0" fontId="74" fillId="0" borderId="58" xfId="0" applyFont="1" applyFill="1" applyBorder="1" applyAlignment="1">
      <alignment vertical="center" shrinkToFit="1"/>
    </xf>
    <xf numFmtId="0" fontId="74" fillId="0" borderId="2" xfId="0" applyFont="1" applyFill="1" applyBorder="1" applyAlignment="1">
      <alignment vertical="center" shrinkToFit="1"/>
    </xf>
    <xf numFmtId="0" fontId="74" fillId="0" borderId="55" xfId="0" applyFont="1" applyFill="1" applyBorder="1" applyAlignment="1">
      <alignment vertical="center" shrinkToFit="1"/>
    </xf>
    <xf numFmtId="0" fontId="74" fillId="19" borderId="58" xfId="0" applyFont="1" applyFill="1" applyBorder="1" applyAlignment="1">
      <alignment horizontal="center" vertical="center"/>
    </xf>
    <xf numFmtId="0" fontId="74" fillId="19" borderId="2" xfId="0" applyFont="1" applyFill="1" applyBorder="1" applyAlignment="1">
      <alignment horizontal="center" vertical="center"/>
    </xf>
    <xf numFmtId="0" fontId="74" fillId="19" borderId="55" xfId="0" applyFont="1" applyFill="1" applyBorder="1" applyAlignment="1">
      <alignment horizontal="center" vertical="center"/>
    </xf>
    <xf numFmtId="0" fontId="74" fillId="0" borderId="58" xfId="0" applyFont="1" applyBorder="1" applyAlignment="1">
      <alignment horizontal="center" vertical="center" shrinkToFit="1"/>
    </xf>
    <xf numFmtId="0" fontId="74" fillId="0" borderId="2" xfId="0" applyFont="1" applyBorder="1" applyAlignment="1">
      <alignment horizontal="center" vertical="center" shrinkToFit="1"/>
    </xf>
    <xf numFmtId="0" fontId="74" fillId="0" borderId="55" xfId="0" applyFont="1" applyBorder="1" applyAlignment="1">
      <alignment horizontal="center" vertical="center" shrinkToFit="1"/>
    </xf>
    <xf numFmtId="38" fontId="74" fillId="0" borderId="58" xfId="58" applyFont="1" applyFill="1" applyBorder="1" applyAlignment="1">
      <alignment vertical="center" wrapText="1"/>
    </xf>
    <xf numFmtId="38" fontId="74" fillId="0" borderId="2" xfId="58" applyFont="1" applyFill="1" applyBorder="1" applyAlignment="1">
      <alignment vertical="center" wrapText="1"/>
    </xf>
    <xf numFmtId="38" fontId="74" fillId="0" borderId="55" xfId="58" applyFont="1" applyFill="1" applyBorder="1" applyAlignment="1">
      <alignment vertical="center" wrapText="1"/>
    </xf>
    <xf numFmtId="177" fontId="74" fillId="0" borderId="58" xfId="0" applyNumberFormat="1" applyFont="1" applyFill="1" applyBorder="1" applyAlignment="1">
      <alignment horizontal="center" vertical="center" wrapText="1"/>
    </xf>
    <xf numFmtId="177" fontId="74" fillId="0" borderId="2" xfId="0" applyNumberFormat="1" applyFont="1" applyFill="1" applyBorder="1" applyAlignment="1">
      <alignment horizontal="center" vertical="center" wrapText="1"/>
    </xf>
    <xf numFmtId="177" fontId="74" fillId="0" borderId="55" xfId="0" applyNumberFormat="1" applyFont="1" applyFill="1" applyBorder="1" applyAlignment="1">
      <alignment horizontal="center" vertical="center" wrapText="1"/>
    </xf>
    <xf numFmtId="0" fontId="74" fillId="33" borderId="58" xfId="0" applyFont="1" applyFill="1" applyBorder="1" applyAlignment="1">
      <alignment horizontal="center" vertical="center" wrapText="1"/>
    </xf>
    <xf numFmtId="0" fontId="74" fillId="33" borderId="2" xfId="0" applyFont="1" applyFill="1" applyBorder="1" applyAlignment="1">
      <alignment horizontal="center" vertical="center" wrapText="1"/>
    </xf>
    <xf numFmtId="0" fontId="74" fillId="33" borderId="55" xfId="0" applyFont="1" applyFill="1" applyBorder="1" applyAlignment="1">
      <alignment horizontal="center" vertical="center" wrapText="1"/>
    </xf>
    <xf numFmtId="0" fontId="74" fillId="33" borderId="58" xfId="0" applyFont="1" applyFill="1" applyBorder="1" applyAlignment="1">
      <alignment horizontal="center" vertical="center"/>
    </xf>
    <xf numFmtId="0" fontId="74" fillId="33" borderId="2" xfId="0" applyFont="1" applyFill="1" applyBorder="1" applyAlignment="1">
      <alignment horizontal="center" vertical="center"/>
    </xf>
    <xf numFmtId="0" fontId="74" fillId="33" borderId="55" xfId="0" applyFont="1" applyFill="1" applyBorder="1" applyAlignment="1">
      <alignment horizontal="center" vertical="center"/>
    </xf>
    <xf numFmtId="176" fontId="74" fillId="0" borderId="58" xfId="0" applyNumberFormat="1" applyFont="1" applyBorder="1" applyAlignment="1">
      <alignment vertical="center" shrinkToFit="1"/>
    </xf>
    <xf numFmtId="176" fontId="74" fillId="0" borderId="2" xfId="0" applyNumberFormat="1" applyFont="1" applyBorder="1" applyAlignment="1">
      <alignment vertical="center" shrinkToFit="1"/>
    </xf>
    <xf numFmtId="176" fontId="74" fillId="0" borderId="55" xfId="0" applyNumberFormat="1" applyFont="1" applyBorder="1" applyAlignment="1">
      <alignment vertical="center" shrinkToFit="1"/>
    </xf>
    <xf numFmtId="0" fontId="76" fillId="33" borderId="38" xfId="0" applyFont="1" applyFill="1" applyBorder="1" applyAlignment="1">
      <alignment horizontal="center" vertical="center" wrapText="1"/>
    </xf>
    <xf numFmtId="0" fontId="76" fillId="33" borderId="16" xfId="0" applyFont="1" applyFill="1" applyBorder="1" applyAlignment="1">
      <alignment horizontal="center" vertical="center" wrapText="1"/>
    </xf>
    <xf numFmtId="0" fontId="76" fillId="33" borderId="86"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6" fillId="33" borderId="56" xfId="0" applyFont="1" applyFill="1" applyBorder="1" applyAlignment="1">
      <alignment horizontal="center" vertical="center" wrapText="1"/>
    </xf>
    <xf numFmtId="0" fontId="76" fillId="33" borderId="57" xfId="0" applyFont="1" applyFill="1" applyBorder="1" applyAlignment="1">
      <alignment horizontal="center" vertical="center" wrapText="1"/>
    </xf>
    <xf numFmtId="0" fontId="76" fillId="33" borderId="58" xfId="0" applyFont="1" applyFill="1" applyBorder="1" applyAlignment="1">
      <alignment horizontal="center" vertical="center" wrapText="1"/>
    </xf>
    <xf numFmtId="0" fontId="76" fillId="33" borderId="2" xfId="0" applyFont="1" applyFill="1" applyBorder="1" applyAlignment="1">
      <alignment horizontal="center" vertical="center" wrapText="1"/>
    </xf>
    <xf numFmtId="0" fontId="76" fillId="33" borderId="55" xfId="0" applyFont="1" applyFill="1" applyBorder="1" applyAlignment="1">
      <alignment horizontal="center" vertical="center" wrapText="1"/>
    </xf>
    <xf numFmtId="0" fontId="74" fillId="33" borderId="38" xfId="0" applyFont="1" applyFill="1" applyBorder="1" applyAlignment="1">
      <alignment horizontal="center" vertical="center" wrapText="1"/>
    </xf>
    <xf numFmtId="0" fontId="74" fillId="33" borderId="16" xfId="0" applyFont="1" applyFill="1" applyBorder="1" applyAlignment="1">
      <alignment horizontal="center" vertical="center" wrapText="1"/>
    </xf>
    <xf numFmtId="0" fontId="74" fillId="33" borderId="86" xfId="0" applyFont="1" applyFill="1" applyBorder="1" applyAlignment="1">
      <alignment horizontal="center" vertical="center" wrapText="1"/>
    </xf>
    <xf numFmtId="0" fontId="74" fillId="33" borderId="13" xfId="0" applyFont="1" applyFill="1" applyBorder="1" applyAlignment="1">
      <alignment horizontal="center" vertical="center" wrapText="1"/>
    </xf>
    <xf numFmtId="0" fontId="74" fillId="33" borderId="56" xfId="0" applyFont="1" applyFill="1" applyBorder="1" applyAlignment="1">
      <alignment horizontal="center" vertical="center" wrapText="1"/>
    </xf>
    <xf numFmtId="0" fontId="74" fillId="33" borderId="57" xfId="0" applyFont="1" applyFill="1" applyBorder="1" applyAlignment="1">
      <alignment horizontal="center" vertical="center" wrapText="1"/>
    </xf>
    <xf numFmtId="178" fontId="74" fillId="0" borderId="58" xfId="0" applyNumberFormat="1" applyFont="1" applyBorder="1" applyAlignment="1">
      <alignment vertical="center" shrinkToFit="1"/>
    </xf>
    <xf numFmtId="178" fontId="74" fillId="0" borderId="2" xfId="0" applyNumberFormat="1" applyFont="1" applyBorder="1" applyAlignment="1">
      <alignment vertical="center" shrinkToFit="1"/>
    </xf>
    <xf numFmtId="178" fontId="74" fillId="0" borderId="55" xfId="0" applyNumberFormat="1" applyFont="1" applyBorder="1" applyAlignment="1">
      <alignment vertical="center" shrinkToFit="1"/>
    </xf>
    <xf numFmtId="0" fontId="72" fillId="19" borderId="58" xfId="0" applyFont="1" applyFill="1" applyBorder="1" applyAlignment="1">
      <alignment horizontal="center" vertical="center"/>
    </xf>
    <xf numFmtId="0" fontId="72" fillId="19" borderId="2" xfId="0" applyFont="1" applyFill="1" applyBorder="1" applyAlignment="1">
      <alignment horizontal="center" vertical="center"/>
    </xf>
    <xf numFmtId="0" fontId="72" fillId="19" borderId="55" xfId="0" applyFont="1" applyFill="1" applyBorder="1" applyAlignment="1">
      <alignment horizontal="center" vertical="center"/>
    </xf>
    <xf numFmtId="0" fontId="72" fillId="0" borderId="58" xfId="0" applyFont="1" applyBorder="1" applyAlignment="1">
      <alignment horizontal="center" vertical="center" shrinkToFit="1"/>
    </xf>
    <xf numFmtId="0" fontId="72" fillId="0" borderId="2" xfId="0" applyFont="1" applyBorder="1" applyAlignment="1">
      <alignment horizontal="center" vertical="center" shrinkToFit="1"/>
    </xf>
    <xf numFmtId="0" fontId="72" fillId="0" borderId="55" xfId="0" applyFont="1" applyBorder="1" applyAlignment="1">
      <alignment horizontal="center" vertical="center" shrinkToFit="1"/>
    </xf>
    <xf numFmtId="176" fontId="72" fillId="0" borderId="58" xfId="0" applyNumberFormat="1" applyFont="1" applyBorder="1" applyAlignment="1">
      <alignment vertical="center" shrinkToFit="1"/>
    </xf>
    <xf numFmtId="176" fontId="72" fillId="0" borderId="2" xfId="0" applyNumberFormat="1" applyFont="1" applyBorder="1" applyAlignment="1">
      <alignment vertical="center" shrinkToFit="1"/>
    </xf>
    <xf numFmtId="176" fontId="72" fillId="0" borderId="55" xfId="0" applyNumberFormat="1" applyFont="1" applyBorder="1" applyAlignment="1">
      <alignment vertical="center" shrinkToFit="1"/>
    </xf>
    <xf numFmtId="176" fontId="72" fillId="0" borderId="58" xfId="0" applyNumberFormat="1" applyFont="1" applyBorder="1" applyAlignment="1">
      <alignment horizontal="center" vertical="center" shrinkToFit="1"/>
    </xf>
    <xf numFmtId="176" fontId="72" fillId="0" borderId="2" xfId="0" applyNumberFormat="1" applyFont="1" applyBorder="1" applyAlignment="1">
      <alignment horizontal="center" vertical="center" shrinkToFit="1"/>
    </xf>
    <xf numFmtId="176" fontId="72" fillId="0" borderId="55" xfId="0" applyNumberFormat="1" applyFont="1" applyBorder="1" applyAlignment="1">
      <alignment horizontal="center" vertical="center" shrinkToFit="1"/>
    </xf>
    <xf numFmtId="0" fontId="74" fillId="0" borderId="58" xfId="0" applyFont="1" applyBorder="1" applyAlignment="1">
      <alignment vertical="center" wrapText="1"/>
    </xf>
    <xf numFmtId="0" fontId="74" fillId="0" borderId="2" xfId="0" applyFont="1" applyBorder="1" applyAlignment="1">
      <alignment vertical="center" wrapText="1"/>
    </xf>
    <xf numFmtId="0" fontId="74" fillId="0" borderId="55" xfId="0" applyFont="1" applyBorder="1" applyAlignment="1">
      <alignment vertical="center" wrapText="1"/>
    </xf>
    <xf numFmtId="0" fontId="76" fillId="0" borderId="58" xfId="0" applyFont="1" applyBorder="1" applyAlignment="1">
      <alignment vertical="center" wrapText="1"/>
    </xf>
    <xf numFmtId="0" fontId="76" fillId="0" borderId="2" xfId="0" applyFont="1" applyBorder="1" applyAlignment="1">
      <alignment vertical="center" wrapText="1"/>
    </xf>
    <xf numFmtId="0" fontId="76" fillId="0" borderId="55" xfId="0" applyFont="1" applyBorder="1" applyAlignment="1">
      <alignment vertical="center" wrapText="1"/>
    </xf>
    <xf numFmtId="0" fontId="75" fillId="0" borderId="21" xfId="0" applyFont="1" applyBorder="1" applyAlignment="1">
      <alignment vertical="top" wrapText="1" shrinkToFit="1"/>
    </xf>
    <xf numFmtId="0" fontId="75" fillId="0" borderId="27" xfId="0" applyFont="1" applyBorder="1" applyAlignment="1">
      <alignment vertical="top" wrapText="1" shrinkToFit="1"/>
    </xf>
    <xf numFmtId="0" fontId="75" fillId="34" borderId="25" xfId="0" applyFont="1" applyFill="1" applyBorder="1" applyAlignment="1">
      <alignment vertical="center"/>
    </xf>
    <xf numFmtId="0" fontId="75" fillId="34" borderId="59" xfId="0" applyFont="1" applyFill="1" applyBorder="1" applyAlignment="1">
      <alignment vertical="center"/>
    </xf>
    <xf numFmtId="0" fontId="75" fillId="34" borderId="87" xfId="0" applyFont="1" applyFill="1" applyBorder="1" applyAlignment="1">
      <alignment vertical="center"/>
    </xf>
    <xf numFmtId="0" fontId="76" fillId="33" borderId="58" xfId="0" applyFont="1" applyFill="1" applyBorder="1" applyAlignment="1">
      <alignment horizontal="center" vertical="center" shrinkToFit="1"/>
    </xf>
    <xf numFmtId="0" fontId="76" fillId="33" borderId="2" xfId="0" applyFont="1" applyFill="1" applyBorder="1" applyAlignment="1">
      <alignment horizontal="center" vertical="center" shrinkToFit="1"/>
    </xf>
    <xf numFmtId="0" fontId="76" fillId="33" borderId="55" xfId="0" applyFont="1" applyFill="1" applyBorder="1" applyAlignment="1">
      <alignment horizontal="center" vertical="center" shrinkToFit="1"/>
    </xf>
    <xf numFmtId="0" fontId="75" fillId="0" borderId="45" xfId="0" applyFont="1" applyBorder="1" applyAlignment="1">
      <alignment horizontal="center" vertical="center"/>
    </xf>
    <xf numFmtId="176" fontId="75" fillId="0" borderId="58" xfId="0" applyNumberFormat="1" applyFont="1" applyBorder="1" applyAlignment="1">
      <alignment vertical="center"/>
    </xf>
    <xf numFmtId="176" fontId="75" fillId="0" borderId="2" xfId="0" applyNumberFormat="1" applyFont="1" applyBorder="1" applyAlignment="1">
      <alignment vertical="center"/>
    </xf>
    <xf numFmtId="176" fontId="75" fillId="0" borderId="55" xfId="0" applyNumberFormat="1" applyFont="1" applyBorder="1" applyAlignment="1">
      <alignment vertical="center"/>
    </xf>
    <xf numFmtId="0" fontId="78" fillId="0" borderId="59" xfId="0" applyFont="1" applyBorder="1" applyAlignment="1">
      <alignment horizontal="center" vertical="center"/>
    </xf>
    <xf numFmtId="0" fontId="78" fillId="0" borderId="105" xfId="0" applyFont="1" applyBorder="1" applyAlignment="1">
      <alignment horizontal="center" vertical="center"/>
    </xf>
    <xf numFmtId="0" fontId="78" fillId="0" borderId="58" xfId="0" applyFont="1" applyBorder="1" applyAlignment="1">
      <alignment horizontal="center" vertical="center"/>
    </xf>
    <xf numFmtId="0" fontId="78" fillId="0" borderId="2" xfId="0" applyFont="1" applyBorder="1" applyAlignment="1">
      <alignment horizontal="center" vertical="center"/>
    </xf>
    <xf numFmtId="0" fontId="78" fillId="0" borderId="55" xfId="0" applyFont="1" applyBorder="1" applyAlignment="1">
      <alignment horizontal="center" vertical="center"/>
    </xf>
    <xf numFmtId="0" fontId="78" fillId="0" borderId="87" xfId="0" applyFont="1" applyBorder="1" applyAlignment="1">
      <alignment horizontal="center" vertical="center"/>
    </xf>
    <xf numFmtId="0" fontId="78" fillId="0" borderId="126" xfId="0" applyFont="1" applyBorder="1" applyAlignment="1">
      <alignment horizontal="center" vertical="center"/>
    </xf>
    <xf numFmtId="176" fontId="75" fillId="0" borderId="132" xfId="0" applyNumberFormat="1" applyFont="1" applyBorder="1" applyAlignment="1">
      <alignment vertical="center"/>
    </xf>
    <xf numFmtId="176" fontId="75" fillId="0" borderId="107" xfId="0" applyNumberFormat="1" applyFont="1" applyBorder="1" applyAlignment="1">
      <alignment vertical="center"/>
    </xf>
    <xf numFmtId="176" fontId="75" fillId="0" borderId="133" xfId="0" applyNumberFormat="1" applyFont="1" applyBorder="1" applyAlignment="1">
      <alignment vertical="center"/>
    </xf>
    <xf numFmtId="0" fontId="12" fillId="0" borderId="0" xfId="71" applyFont="1" applyFill="1" applyAlignment="1">
      <alignment horizontal="center" vertical="center" shrinkToFit="1"/>
      <protection/>
    </xf>
    <xf numFmtId="0" fontId="12" fillId="0" borderId="0" xfId="71" applyFont="1" applyFill="1" applyBorder="1" applyAlignment="1">
      <alignment horizontal="center" vertical="center" shrinkToFit="1"/>
      <protection/>
    </xf>
    <xf numFmtId="0" fontId="12" fillId="0" borderId="58" xfId="71" applyFont="1" applyFill="1" applyBorder="1" applyAlignment="1">
      <alignment horizontal="center" vertical="center" shrinkToFit="1"/>
      <protection/>
    </xf>
    <xf numFmtId="0" fontId="12" fillId="0" borderId="2" xfId="71" applyFont="1" applyFill="1" applyBorder="1" applyAlignment="1">
      <alignment horizontal="center" vertical="center" shrinkToFit="1"/>
      <protection/>
    </xf>
    <xf numFmtId="0" fontId="12" fillId="0" borderId="55" xfId="71" applyFont="1" applyFill="1" applyBorder="1" applyAlignment="1">
      <alignment horizontal="center" vertical="center" shrinkToFit="1"/>
      <protection/>
    </xf>
    <xf numFmtId="0" fontId="12" fillId="0" borderId="58" xfId="71" applyFont="1" applyFill="1" applyBorder="1" applyAlignment="1">
      <alignment horizontal="left" vertical="center" indent="1" shrinkToFit="1"/>
      <protection/>
    </xf>
    <xf numFmtId="0" fontId="12" fillId="0" borderId="55" xfId="71" applyFont="1" applyFill="1" applyBorder="1" applyAlignment="1">
      <alignment horizontal="left" vertical="center" indent="1" shrinkToFit="1"/>
      <protection/>
    </xf>
    <xf numFmtId="0" fontId="12" fillId="0" borderId="63" xfId="71" applyFont="1" applyFill="1" applyBorder="1" applyAlignment="1">
      <alignment horizontal="left" vertical="top" textRotation="255" indent="1" shrinkToFit="1"/>
      <protection/>
    </xf>
    <xf numFmtId="0" fontId="12" fillId="0" borderId="14" xfId="71" applyFont="1" applyFill="1" applyBorder="1" applyAlignment="1">
      <alignment horizontal="left" vertical="top" textRotation="255" indent="1" shrinkToFit="1"/>
      <protection/>
    </xf>
    <xf numFmtId="0" fontId="12" fillId="0" borderId="15" xfId="71" applyFont="1" applyFill="1" applyBorder="1" applyAlignment="1">
      <alignment horizontal="left" vertical="top" textRotation="255" indent="1" shrinkToFit="1"/>
      <protection/>
    </xf>
    <xf numFmtId="0" fontId="12" fillId="0" borderId="58" xfId="71" applyFont="1" applyFill="1" applyBorder="1" applyAlignment="1">
      <alignment horizontal="left" vertical="center" shrinkToFit="1"/>
      <protection/>
    </xf>
    <xf numFmtId="0" fontId="12" fillId="0" borderId="2" xfId="71" applyFont="1" applyFill="1" applyBorder="1" applyAlignment="1">
      <alignment horizontal="left" vertical="center" shrinkToFit="1"/>
      <protection/>
    </xf>
    <xf numFmtId="0" fontId="12" fillId="0" borderId="55" xfId="71" applyFont="1" applyFill="1" applyBorder="1" applyAlignment="1">
      <alignment horizontal="left" vertical="center" shrinkToFit="1"/>
      <protection/>
    </xf>
    <xf numFmtId="0" fontId="12" fillId="0" borderId="63" xfId="71" applyFont="1" applyFill="1" applyBorder="1" applyAlignment="1">
      <alignment horizontal="center" vertical="top" textRotation="255" indent="1" shrinkToFit="1"/>
      <protection/>
    </xf>
    <xf numFmtId="0" fontId="12" fillId="0" borderId="14" xfId="71" applyFont="1" applyFill="1" applyBorder="1" applyAlignment="1">
      <alignment horizontal="center" vertical="top" textRotation="255" indent="1" shrinkToFit="1"/>
      <protection/>
    </xf>
    <xf numFmtId="0" fontId="12" fillId="0" borderId="15" xfId="71" applyFont="1" applyFill="1" applyBorder="1" applyAlignment="1">
      <alignment horizontal="center" vertical="top" textRotation="255" indent="1" shrinkToFit="1"/>
      <protection/>
    </xf>
    <xf numFmtId="0" fontId="12" fillId="0" borderId="62" xfId="71" applyFont="1" applyFill="1" applyBorder="1" applyAlignment="1">
      <alignment horizontal="left" vertical="center" shrinkToFit="1"/>
      <protection/>
    </xf>
    <xf numFmtId="38" fontId="12" fillId="0" borderId="62" xfId="60" applyFont="1" applyFill="1" applyBorder="1" applyAlignment="1">
      <alignment vertical="center" shrinkToFit="1"/>
    </xf>
    <xf numFmtId="0" fontId="12" fillId="0" borderId="62" xfId="71" applyFont="1" applyFill="1" applyBorder="1" applyAlignment="1">
      <alignment horizontal="center" vertical="center" textRotation="255" shrinkToFit="1"/>
      <protection/>
    </xf>
    <xf numFmtId="0" fontId="12" fillId="0" borderId="62" xfId="71" applyFont="1" applyFill="1" applyBorder="1" applyAlignment="1">
      <alignment horizontal="left" vertical="center" wrapText="1" shrinkToFit="1"/>
      <protection/>
    </xf>
    <xf numFmtId="0" fontId="25" fillId="0" borderId="0" xfId="0" applyFont="1" applyBorder="1" applyAlignment="1">
      <alignment vertical="center" shrinkToFit="1"/>
    </xf>
    <xf numFmtId="0" fontId="25" fillId="0" borderId="73" xfId="0" applyFont="1" applyBorder="1" applyAlignment="1">
      <alignment vertical="center" shrinkToFit="1"/>
    </xf>
    <xf numFmtId="0" fontId="25" fillId="35" borderId="2" xfId="0" applyFont="1" applyFill="1" applyBorder="1" applyAlignment="1">
      <alignment vertical="center" shrinkToFit="1"/>
    </xf>
    <xf numFmtId="0" fontId="25" fillId="35" borderId="55" xfId="0" applyFont="1" applyFill="1" applyBorder="1" applyAlignment="1">
      <alignment vertical="center" shrinkToFit="1"/>
    </xf>
    <xf numFmtId="0" fontId="25" fillId="36" borderId="2" xfId="0" applyFont="1" applyFill="1" applyBorder="1" applyAlignment="1">
      <alignment vertical="center" shrinkToFit="1"/>
    </xf>
    <xf numFmtId="0" fontId="25" fillId="36" borderId="55" xfId="0" applyFont="1" applyFill="1" applyBorder="1" applyAlignment="1">
      <alignment vertical="center" shrinkToFit="1"/>
    </xf>
    <xf numFmtId="0" fontId="25" fillId="0" borderId="56" xfId="0" applyFont="1" applyBorder="1" applyAlignment="1">
      <alignment vertical="center" shrinkToFit="1"/>
    </xf>
    <xf numFmtId="0" fontId="25" fillId="0" borderId="57" xfId="0" applyFont="1" applyBorder="1" applyAlignment="1">
      <alignment vertical="center" shrinkToFit="1"/>
    </xf>
    <xf numFmtId="178" fontId="25" fillId="36" borderId="62" xfId="0" applyNumberFormat="1" applyFont="1" applyFill="1" applyBorder="1" applyAlignment="1" applyProtection="1">
      <alignment horizontal="center" vertical="center" shrinkToFit="1"/>
      <protection/>
    </xf>
    <xf numFmtId="0" fontId="25" fillId="0" borderId="16" xfId="0" applyFont="1" applyBorder="1" applyAlignment="1">
      <alignment vertical="center" shrinkToFit="1"/>
    </xf>
    <xf numFmtId="0" fontId="25" fillId="0" borderId="86" xfId="0" applyFont="1" applyBorder="1" applyAlignment="1">
      <alignment vertical="center" shrinkToFit="1"/>
    </xf>
    <xf numFmtId="182" fontId="26" fillId="0" borderId="56" xfId="0" applyNumberFormat="1" applyFont="1" applyBorder="1" applyAlignment="1" applyProtection="1">
      <alignment horizontal="center" vertical="center" shrinkToFit="1"/>
      <protection locked="0"/>
    </xf>
    <xf numFmtId="0" fontId="25" fillId="35" borderId="62" xfId="0" applyFont="1" applyFill="1" applyBorder="1" applyAlignment="1" applyProtection="1">
      <alignment horizontal="center" vertical="center" shrinkToFit="1"/>
      <protection/>
    </xf>
    <xf numFmtId="178" fontId="25" fillId="35" borderId="62" xfId="0" applyNumberFormat="1" applyFont="1" applyFill="1" applyBorder="1" applyAlignment="1" applyProtection="1">
      <alignment horizontal="center" vertical="center" shrinkToFit="1"/>
      <protection/>
    </xf>
    <xf numFmtId="0" fontId="25" fillId="36" borderId="62" xfId="0" applyFont="1" applyFill="1" applyBorder="1" applyAlignment="1" applyProtection="1">
      <alignment horizontal="center" vertical="center" shrinkToFit="1"/>
      <protection/>
    </xf>
    <xf numFmtId="0" fontId="25" fillId="0" borderId="62" xfId="0" applyFont="1" applyBorder="1" applyAlignment="1" applyProtection="1">
      <alignment horizontal="center" vertical="center" shrinkToFit="1"/>
      <protection/>
    </xf>
    <xf numFmtId="0" fontId="25" fillId="36" borderId="62" xfId="0" applyFont="1" applyFill="1" applyBorder="1" applyAlignment="1">
      <alignment horizontal="center" vertical="center" shrinkToFit="1"/>
    </xf>
    <xf numFmtId="0" fontId="25" fillId="37" borderId="62" xfId="0" applyFont="1" applyFill="1" applyBorder="1" applyAlignment="1">
      <alignment horizontal="center" vertical="center" shrinkToFit="1"/>
    </xf>
    <xf numFmtId="178" fontId="25" fillId="40" borderId="62" xfId="0" applyNumberFormat="1" applyFont="1" applyFill="1" applyBorder="1" applyAlignment="1" applyProtection="1">
      <alignment horizontal="center" vertical="center" shrinkToFit="1"/>
      <protection/>
    </xf>
    <xf numFmtId="0" fontId="25" fillId="0" borderId="62" xfId="0" applyFont="1" applyBorder="1" applyAlignment="1">
      <alignment horizontal="center" vertical="center" shrinkToFit="1"/>
    </xf>
    <xf numFmtId="0" fontId="25" fillId="35" borderId="62" xfId="0" applyFont="1" applyFill="1" applyBorder="1" applyAlignment="1">
      <alignment horizontal="center" vertical="center" shrinkToFit="1"/>
    </xf>
    <xf numFmtId="58" fontId="20" fillId="0" borderId="0" xfId="71" applyNumberFormat="1" applyFont="1" applyAlignment="1">
      <alignment horizontal="right"/>
      <protection/>
    </xf>
    <xf numFmtId="58" fontId="3" fillId="0" borderId="83" xfId="0" applyNumberFormat="1" applyFont="1" applyFill="1" applyBorder="1" applyAlignment="1">
      <alignment horizontal="center" vertical="center" shrinkToFit="1"/>
    </xf>
    <xf numFmtId="58" fontId="3" fillId="0" borderId="84" xfId="0" applyNumberFormat="1" applyFont="1" applyFill="1" applyBorder="1" applyAlignment="1">
      <alignment horizontal="center" vertical="center" shrinkToFit="1"/>
    </xf>
    <xf numFmtId="58" fontId="3" fillId="0" borderId="85" xfId="0" applyNumberFormat="1" applyFont="1" applyFill="1" applyBorder="1" applyAlignment="1">
      <alignment horizontal="center"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8</xdr:row>
      <xdr:rowOff>0</xdr:rowOff>
    </xdr:from>
    <xdr:to>
      <xdr:col>1</xdr:col>
      <xdr:colOff>590550</xdr:colOff>
      <xdr:row>10</xdr:row>
      <xdr:rowOff>142875</xdr:rowOff>
    </xdr:to>
    <xdr:sp>
      <xdr:nvSpPr>
        <xdr:cNvPr id="1" name="Rectangle 1"/>
        <xdr:cNvSpPr>
          <a:spLocks/>
        </xdr:cNvSpPr>
      </xdr:nvSpPr>
      <xdr:spPr>
        <a:xfrm>
          <a:off x="161925" y="1600200"/>
          <a:ext cx="1028700" cy="4857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社会福祉事業</a:t>
          </a:r>
        </a:p>
      </xdr:txBody>
    </xdr:sp>
    <xdr:clientData/>
  </xdr:twoCellAnchor>
  <xdr:twoCellAnchor>
    <xdr:from>
      <xdr:col>0</xdr:col>
      <xdr:colOff>161925</xdr:colOff>
      <xdr:row>34</xdr:row>
      <xdr:rowOff>0</xdr:rowOff>
    </xdr:from>
    <xdr:to>
      <xdr:col>1</xdr:col>
      <xdr:colOff>581025</xdr:colOff>
      <xdr:row>36</xdr:row>
      <xdr:rowOff>152400</xdr:rowOff>
    </xdr:to>
    <xdr:sp>
      <xdr:nvSpPr>
        <xdr:cNvPr id="2" name="Rectangle 2"/>
        <xdr:cNvSpPr>
          <a:spLocks/>
        </xdr:cNvSpPr>
      </xdr:nvSpPr>
      <xdr:spPr>
        <a:xfrm>
          <a:off x="161925" y="6076950"/>
          <a:ext cx="1019175" cy="4953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公</a:t>
          </a:r>
          <a:r>
            <a:rPr lang="en-US" cap="none" sz="1200" b="0" i="0" u="none" baseline="0">
              <a:solidFill>
                <a:srgbClr val="000000"/>
              </a:solidFill>
            </a:rPr>
            <a:t> </a:t>
          </a:r>
          <a:r>
            <a:rPr lang="en-US" cap="none" sz="1200" b="0" i="0" u="none" baseline="0">
              <a:solidFill>
                <a:srgbClr val="000000"/>
              </a:solidFill>
            </a:rPr>
            <a:t>益</a:t>
          </a:r>
          <a:r>
            <a:rPr lang="en-US" cap="none" sz="1200" b="0" i="0" u="none" baseline="0">
              <a:solidFill>
                <a:srgbClr val="000000"/>
              </a:solidFill>
            </a:rPr>
            <a:t> </a:t>
          </a:r>
          <a:r>
            <a:rPr lang="en-US" cap="none" sz="1200" b="0" i="0" u="none" baseline="0">
              <a:solidFill>
                <a:srgbClr val="000000"/>
              </a:solidFill>
            </a:rPr>
            <a:t>事</a:t>
          </a:r>
          <a:r>
            <a:rPr lang="en-US" cap="none" sz="1200" b="0" i="0" u="none" baseline="0">
              <a:solidFill>
                <a:srgbClr val="000000"/>
              </a:solidFill>
            </a:rPr>
            <a:t> </a:t>
          </a:r>
          <a:r>
            <a:rPr lang="en-US" cap="none" sz="1200" b="0" i="0" u="none" baseline="0">
              <a:solidFill>
                <a:srgbClr val="000000"/>
              </a:solidFill>
            </a:rPr>
            <a:t>業</a:t>
          </a:r>
        </a:p>
      </xdr:txBody>
    </xdr:sp>
    <xdr:clientData/>
  </xdr:twoCellAnchor>
  <xdr:twoCellAnchor>
    <xdr:from>
      <xdr:col>0</xdr:col>
      <xdr:colOff>161925</xdr:colOff>
      <xdr:row>45</xdr:row>
      <xdr:rowOff>0</xdr:rowOff>
    </xdr:from>
    <xdr:to>
      <xdr:col>1</xdr:col>
      <xdr:colOff>581025</xdr:colOff>
      <xdr:row>47</xdr:row>
      <xdr:rowOff>171450</xdr:rowOff>
    </xdr:to>
    <xdr:sp>
      <xdr:nvSpPr>
        <xdr:cNvPr id="3" name="Rectangle 3"/>
        <xdr:cNvSpPr>
          <a:spLocks/>
        </xdr:cNvSpPr>
      </xdr:nvSpPr>
      <xdr:spPr>
        <a:xfrm>
          <a:off x="161925" y="7981950"/>
          <a:ext cx="1019175" cy="5143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収</a:t>
          </a:r>
          <a:r>
            <a:rPr lang="en-US" cap="none" sz="1200" b="0" i="0" u="none" baseline="0">
              <a:solidFill>
                <a:srgbClr val="000000"/>
              </a:solidFill>
            </a:rPr>
            <a:t> </a:t>
          </a:r>
          <a:r>
            <a:rPr lang="en-US" cap="none" sz="1200" b="0" i="0" u="none" baseline="0">
              <a:solidFill>
                <a:srgbClr val="000000"/>
              </a:solidFill>
            </a:rPr>
            <a:t>益</a:t>
          </a:r>
          <a:r>
            <a:rPr lang="en-US" cap="none" sz="1200" b="0" i="0" u="none" baseline="0">
              <a:solidFill>
                <a:srgbClr val="000000"/>
              </a:solidFill>
            </a:rPr>
            <a:t> </a:t>
          </a:r>
          <a:r>
            <a:rPr lang="en-US" cap="none" sz="1200" b="0" i="0" u="none" baseline="0">
              <a:solidFill>
                <a:srgbClr val="000000"/>
              </a:solidFill>
            </a:rPr>
            <a:t>事</a:t>
          </a:r>
          <a:r>
            <a:rPr lang="en-US" cap="none" sz="1200" b="0" i="0" u="none" baseline="0">
              <a:solidFill>
                <a:srgbClr val="000000"/>
              </a:solidFill>
            </a:rPr>
            <a:t> </a:t>
          </a:r>
          <a:r>
            <a:rPr lang="en-US" cap="none" sz="1200" b="0" i="0" u="none" baseline="0">
              <a:solidFill>
                <a:srgbClr val="000000"/>
              </a:solidFill>
            </a:rPr>
            <a:t>業</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8</xdr:col>
      <xdr:colOff>495300</xdr:colOff>
      <xdr:row>50</xdr:row>
      <xdr:rowOff>95250</xdr:rowOff>
    </xdr:to>
    <xdr:pic>
      <xdr:nvPicPr>
        <xdr:cNvPr id="1" name="図 1"/>
        <xdr:cNvPicPr preferRelativeResize="1">
          <a:picLocks noChangeAspect="1"/>
        </xdr:cNvPicPr>
      </xdr:nvPicPr>
      <xdr:blipFill>
        <a:blip r:embed="rId1"/>
        <a:stretch>
          <a:fillRect/>
        </a:stretch>
      </xdr:blipFill>
      <xdr:spPr>
        <a:xfrm>
          <a:off x="0" y="1181100"/>
          <a:ext cx="5295900" cy="847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are-net.biz/26/nantanshakyo/" TargetMode="External" /><Relationship Id="rId2" Type="http://schemas.openxmlformats.org/officeDocument/2006/relationships/hyperlink" Target="mailto:na_shakyo@canz.zaq.ne.j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L267"/>
  <sheetViews>
    <sheetView tabSelected="1" view="pageBreakPreview" zoomScaleSheetLayoutView="100" zoomScalePageLayoutView="0" workbookViewId="0" topLeftCell="A7">
      <selection activeCell="AZ26" sqref="AZ26:BD26"/>
    </sheetView>
  </sheetViews>
  <sheetFormatPr defaultColWidth="9.140625" defaultRowHeight="15"/>
  <cols>
    <col min="1" max="64" width="2.140625" style="5" customWidth="1"/>
    <col min="65" max="16384" width="9.00390625" style="5" customWidth="1"/>
  </cols>
  <sheetData>
    <row r="1" spans="1:64" ht="20.25" customHeight="1">
      <c r="A1" s="425" t="s">
        <v>284</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7"/>
      <c r="AD1" s="427"/>
      <c r="AE1" s="427"/>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8"/>
    </row>
    <row r="2" spans="1:64" ht="20.25" customHeight="1">
      <c r="A2" s="268"/>
      <c r="B2" s="268"/>
      <c r="C2" s="268"/>
      <c r="D2" s="268"/>
      <c r="E2" s="268"/>
      <c r="F2" s="268"/>
      <c r="G2" s="268"/>
      <c r="H2" s="268"/>
      <c r="I2" s="268"/>
      <c r="J2" s="268"/>
      <c r="K2" s="268"/>
      <c r="L2" s="268"/>
      <c r="M2" s="268"/>
      <c r="N2" s="268"/>
      <c r="O2" s="268"/>
      <c r="P2" s="268"/>
      <c r="Q2" s="268"/>
      <c r="R2" s="268"/>
      <c r="S2" s="268"/>
      <c r="T2" s="268"/>
      <c r="U2" s="268"/>
      <c r="V2" s="268"/>
      <c r="W2" s="268"/>
      <c r="X2" s="268"/>
      <c r="Y2" s="608" t="s">
        <v>273</v>
      </c>
      <c r="Z2" s="606"/>
      <c r="AA2" s="606"/>
      <c r="AB2" s="606"/>
      <c r="AC2" s="609">
        <v>27</v>
      </c>
      <c r="AD2" s="610"/>
      <c r="AE2" s="611"/>
      <c r="AF2" s="606" t="s">
        <v>274</v>
      </c>
      <c r="AG2" s="606"/>
      <c r="AH2" s="606"/>
      <c r="AI2" s="606"/>
      <c r="AJ2" s="606"/>
      <c r="AK2" s="606"/>
      <c r="AL2" s="606"/>
      <c r="AM2" s="606"/>
      <c r="AN2" s="607"/>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row>
    <row r="3" spans="1:64" ht="6"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35"/>
      <c r="AD3" s="35"/>
      <c r="AE3" s="35"/>
      <c r="AF3" s="15"/>
      <c r="AG3" s="15"/>
      <c r="AH3" s="15"/>
      <c r="AI3" s="15"/>
      <c r="AJ3" s="15"/>
      <c r="AL3" s="15"/>
      <c r="AM3" s="15"/>
      <c r="AN3" s="37"/>
      <c r="AO3" s="30"/>
      <c r="AP3" s="15"/>
      <c r="AQ3" s="15"/>
      <c r="AR3" s="15"/>
      <c r="AS3" s="15"/>
      <c r="AT3" s="15"/>
      <c r="AU3" s="15"/>
      <c r="AV3" s="15"/>
      <c r="AW3" s="15"/>
      <c r="AX3" s="15"/>
      <c r="AY3" s="15"/>
      <c r="AZ3" s="15"/>
      <c r="BA3" s="15"/>
      <c r="BB3" s="15"/>
      <c r="BC3" s="15"/>
      <c r="BD3" s="15"/>
      <c r="BE3" s="15"/>
      <c r="BF3" s="15"/>
      <c r="BG3" s="15"/>
      <c r="BH3" s="15"/>
      <c r="BI3" s="15"/>
      <c r="BJ3" s="15"/>
      <c r="BK3" s="15"/>
      <c r="BL3" s="15"/>
    </row>
    <row r="4" spans="1:64" ht="11.25">
      <c r="A4" s="16" t="s">
        <v>68</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37"/>
      <c r="AO4" s="30"/>
      <c r="AP4" s="15"/>
      <c r="AQ4" s="15"/>
      <c r="AR4" s="15"/>
      <c r="AS4" s="15"/>
      <c r="AT4" s="15"/>
      <c r="AU4" s="15"/>
      <c r="AV4" s="15"/>
      <c r="AW4" s="15"/>
      <c r="AX4" s="15"/>
      <c r="AY4" s="15"/>
      <c r="AZ4" s="15"/>
      <c r="BA4" s="15"/>
      <c r="BB4" s="15"/>
      <c r="BC4" s="15"/>
      <c r="BD4" s="15"/>
      <c r="BE4" s="15"/>
      <c r="BF4" s="15"/>
      <c r="BG4" s="15"/>
      <c r="BH4" s="15"/>
      <c r="BI4" s="15"/>
      <c r="BJ4" s="15"/>
      <c r="BK4" s="15"/>
      <c r="BL4" s="15"/>
    </row>
    <row r="5" spans="1:64" ht="11.25" customHeight="1">
      <c r="A5" s="501" t="s">
        <v>121</v>
      </c>
      <c r="B5" s="501"/>
      <c r="C5" s="501"/>
      <c r="D5" s="348" t="s">
        <v>369</v>
      </c>
      <c r="E5" s="349"/>
      <c r="F5" s="349"/>
      <c r="G5" s="349"/>
      <c r="H5" s="349"/>
      <c r="I5" s="349"/>
      <c r="J5" s="349"/>
      <c r="K5" s="349"/>
      <c r="L5" s="349"/>
      <c r="M5" s="349"/>
      <c r="N5" s="349"/>
      <c r="O5" s="349"/>
      <c r="P5" s="349"/>
      <c r="Q5" s="349"/>
      <c r="R5" s="349"/>
      <c r="S5" s="350"/>
      <c r="T5" s="17"/>
      <c r="U5" s="18"/>
      <c r="V5" s="18"/>
      <c r="W5" s="18"/>
      <c r="X5" s="18"/>
      <c r="Y5" s="18"/>
      <c r="Z5" s="18"/>
      <c r="AA5" s="18"/>
      <c r="AB5" s="18"/>
      <c r="AC5" s="18"/>
      <c r="AD5" s="18"/>
      <c r="AE5" s="18"/>
      <c r="AF5" s="18"/>
      <c r="AG5" s="18"/>
      <c r="AH5" s="18"/>
      <c r="AI5" s="18"/>
      <c r="AJ5" s="16"/>
      <c r="AK5" s="16"/>
      <c r="AL5" s="16"/>
      <c r="AM5" s="16"/>
      <c r="AN5" s="38"/>
      <c r="AO5" s="39"/>
      <c r="AP5" s="16"/>
      <c r="AQ5" s="16"/>
      <c r="AR5" s="16"/>
      <c r="AS5" s="16"/>
      <c r="AT5" s="16"/>
      <c r="AU5" s="16"/>
      <c r="AV5" s="18"/>
      <c r="AW5" s="18"/>
      <c r="AX5" s="18"/>
      <c r="AY5" s="15"/>
      <c r="AZ5" s="16"/>
      <c r="BA5" s="16"/>
      <c r="BB5" s="16"/>
      <c r="BC5" s="16"/>
      <c r="BD5" s="16"/>
      <c r="BE5" s="16"/>
      <c r="BF5" s="16"/>
      <c r="BG5" s="16"/>
      <c r="BH5" s="16"/>
      <c r="BI5" s="16"/>
      <c r="BJ5" s="16"/>
      <c r="BK5" s="16"/>
      <c r="BL5" s="16"/>
    </row>
    <row r="6" spans="1:64" ht="18.75" customHeight="1">
      <c r="A6" s="429" t="s">
        <v>0</v>
      </c>
      <c r="B6" s="430"/>
      <c r="C6" s="431"/>
      <c r="D6" s="438" t="s">
        <v>498</v>
      </c>
      <c r="E6" s="439"/>
      <c r="F6" s="439"/>
      <c r="G6" s="439"/>
      <c r="H6" s="439"/>
      <c r="I6" s="439"/>
      <c r="J6" s="439"/>
      <c r="K6" s="439"/>
      <c r="L6" s="439"/>
      <c r="M6" s="439"/>
      <c r="N6" s="439"/>
      <c r="O6" s="439"/>
      <c r="P6" s="439"/>
      <c r="Q6" s="502" t="s">
        <v>1</v>
      </c>
      <c r="R6" s="503"/>
      <c r="S6" s="504"/>
      <c r="T6" s="6" t="s">
        <v>499</v>
      </c>
      <c r="U6" s="602" t="s">
        <v>500</v>
      </c>
      <c r="V6" s="465"/>
      <c r="W6" s="131" t="s">
        <v>501</v>
      </c>
      <c r="X6" s="465" t="s">
        <v>502</v>
      </c>
      <c r="Y6" s="627"/>
      <c r="Z6" s="628" t="s">
        <v>503</v>
      </c>
      <c r="AA6" s="439"/>
      <c r="AB6" s="439"/>
      <c r="AC6" s="439"/>
      <c r="AD6" s="439"/>
      <c r="AE6" s="439"/>
      <c r="AF6" s="439"/>
      <c r="AG6" s="439"/>
      <c r="AH6" s="439"/>
      <c r="AI6" s="439"/>
      <c r="AJ6" s="440"/>
      <c r="AK6" s="624" t="s">
        <v>2</v>
      </c>
      <c r="AL6" s="625"/>
      <c r="AM6" s="626"/>
      <c r="AN6" s="465" t="s">
        <v>504</v>
      </c>
      <c r="AO6" s="465"/>
      <c r="AP6" s="465"/>
      <c r="AQ6" s="131" t="s">
        <v>505</v>
      </c>
      <c r="AR6" s="623" t="s">
        <v>506</v>
      </c>
      <c r="AS6" s="623"/>
      <c r="AT6" s="623"/>
      <c r="AU6" s="131" t="s">
        <v>505</v>
      </c>
      <c r="AV6" s="449" t="s">
        <v>507</v>
      </c>
      <c r="AW6" s="449"/>
      <c r="AX6" s="453"/>
      <c r="AY6" s="624" t="s">
        <v>3</v>
      </c>
      <c r="AZ6" s="625"/>
      <c r="BA6" s="626"/>
      <c r="BB6" s="465" t="s">
        <v>504</v>
      </c>
      <c r="BC6" s="465"/>
      <c r="BD6" s="622"/>
      <c r="BE6" s="130" t="s">
        <v>505</v>
      </c>
      <c r="BF6" s="602" t="s">
        <v>506</v>
      </c>
      <c r="BG6" s="465"/>
      <c r="BH6" s="622"/>
      <c r="BI6" s="129" t="s">
        <v>505</v>
      </c>
      <c r="BJ6" s="602" t="s">
        <v>508</v>
      </c>
      <c r="BK6" s="465"/>
      <c r="BL6" s="466"/>
    </row>
    <row r="7" spans="1:64" ht="18.75" customHeight="1">
      <c r="A7" s="502" t="s">
        <v>509</v>
      </c>
      <c r="B7" s="503"/>
      <c r="C7" s="504"/>
      <c r="D7" s="612" t="s">
        <v>510</v>
      </c>
      <c r="E7" s="439"/>
      <c r="F7" s="439"/>
      <c r="G7" s="439"/>
      <c r="H7" s="439"/>
      <c r="I7" s="439"/>
      <c r="J7" s="439"/>
      <c r="K7" s="439"/>
      <c r="L7" s="439"/>
      <c r="M7" s="439"/>
      <c r="N7" s="439"/>
      <c r="O7" s="439"/>
      <c r="P7" s="440"/>
      <c r="Q7" s="502" t="s">
        <v>511</v>
      </c>
      <c r="R7" s="503"/>
      <c r="S7" s="504"/>
      <c r="T7" s="612" t="s">
        <v>512</v>
      </c>
      <c r="U7" s="439"/>
      <c r="V7" s="439"/>
      <c r="W7" s="439"/>
      <c r="X7" s="439"/>
      <c r="Y7" s="439"/>
      <c r="Z7" s="439"/>
      <c r="AA7" s="439"/>
      <c r="AB7" s="439"/>
      <c r="AC7" s="439"/>
      <c r="AD7" s="439"/>
      <c r="AE7" s="439"/>
      <c r="AF7" s="440"/>
      <c r="AG7" s="429" t="s">
        <v>9</v>
      </c>
      <c r="AH7" s="430"/>
      <c r="AI7" s="431"/>
      <c r="AJ7" s="464" t="s">
        <v>513</v>
      </c>
      <c r="AK7" s="465"/>
      <c r="AL7" s="465"/>
      <c r="AM7" s="465"/>
      <c r="AN7" s="465"/>
      <c r="AO7" s="465"/>
      <c r="AP7" s="465"/>
      <c r="AQ7" s="465"/>
      <c r="AR7" s="465"/>
      <c r="AS7" s="465"/>
      <c r="AT7" s="465"/>
      <c r="AU7" s="465"/>
      <c r="AV7" s="466"/>
      <c r="AW7" s="429" t="s">
        <v>10</v>
      </c>
      <c r="AX7" s="430"/>
      <c r="AY7" s="431"/>
      <c r="AZ7" s="403" t="s">
        <v>514</v>
      </c>
      <c r="BA7" s="404"/>
      <c r="BB7" s="404"/>
      <c r="BC7" s="404"/>
      <c r="BD7" s="404"/>
      <c r="BE7" s="404"/>
      <c r="BF7" s="404"/>
      <c r="BG7" s="404"/>
      <c r="BH7" s="404"/>
      <c r="BI7" s="404"/>
      <c r="BJ7" s="404"/>
      <c r="BK7" s="404"/>
      <c r="BL7" s="405"/>
    </row>
    <row r="8" spans="1:64" ht="11.25" customHeight="1">
      <c r="A8" s="505" t="s">
        <v>4</v>
      </c>
      <c r="B8" s="506"/>
      <c r="C8" s="507"/>
      <c r="D8" s="310" t="s">
        <v>5</v>
      </c>
      <c r="E8" s="311"/>
      <c r="F8" s="311"/>
      <c r="G8" s="311"/>
      <c r="H8" s="311"/>
      <c r="I8" s="311"/>
      <c r="J8" s="311"/>
      <c r="K8" s="311"/>
      <c r="L8" s="311"/>
      <c r="M8" s="312"/>
      <c r="N8" s="310" t="s">
        <v>7</v>
      </c>
      <c r="O8" s="311"/>
      <c r="P8" s="311"/>
      <c r="Q8" s="311"/>
      <c r="R8" s="311"/>
      <c r="S8" s="311"/>
      <c r="T8" s="312"/>
      <c r="U8" s="310" t="s">
        <v>73</v>
      </c>
      <c r="V8" s="311"/>
      <c r="W8" s="311"/>
      <c r="X8" s="311"/>
      <c r="Y8" s="311"/>
      <c r="Z8" s="311"/>
      <c r="AA8" s="311"/>
      <c r="AB8" s="311"/>
      <c r="AC8" s="311"/>
      <c r="AD8" s="311"/>
      <c r="AE8" s="311"/>
      <c r="AF8" s="311"/>
      <c r="AG8" s="311"/>
      <c r="AH8" s="311"/>
      <c r="AI8" s="312"/>
      <c r="AJ8" s="432" t="s">
        <v>8</v>
      </c>
      <c r="AK8" s="433"/>
      <c r="AL8" s="433"/>
      <c r="AM8" s="433"/>
      <c r="AN8" s="433"/>
      <c r="AO8" s="433"/>
      <c r="AP8" s="433"/>
      <c r="AQ8" s="434"/>
      <c r="AR8" s="432" t="s">
        <v>6</v>
      </c>
      <c r="AS8" s="433"/>
      <c r="AT8" s="433"/>
      <c r="AU8" s="433"/>
      <c r="AV8" s="433"/>
      <c r="AW8" s="433"/>
      <c r="AX8" s="433"/>
      <c r="AY8" s="434"/>
      <c r="AZ8" s="34"/>
      <c r="BA8" s="35"/>
      <c r="BB8" s="35"/>
      <c r="BC8" s="35"/>
      <c r="BD8" s="35"/>
      <c r="BE8" s="35"/>
      <c r="BF8" s="35"/>
      <c r="BG8" s="35"/>
      <c r="BH8" s="35"/>
      <c r="BI8" s="35"/>
      <c r="BJ8" s="35"/>
      <c r="BK8" s="35"/>
      <c r="BL8" s="35"/>
    </row>
    <row r="9" spans="1:64" ht="11.25" customHeight="1">
      <c r="A9" s="508"/>
      <c r="B9" s="509"/>
      <c r="C9" s="510"/>
      <c r="D9" s="313"/>
      <c r="E9" s="314"/>
      <c r="F9" s="314"/>
      <c r="G9" s="314"/>
      <c r="H9" s="314"/>
      <c r="I9" s="314"/>
      <c r="J9" s="314"/>
      <c r="K9" s="314"/>
      <c r="L9" s="314"/>
      <c r="M9" s="315"/>
      <c r="N9" s="327" t="s">
        <v>233</v>
      </c>
      <c r="O9" s="328"/>
      <c r="P9" s="328"/>
      <c r="Q9" s="329"/>
      <c r="R9" s="222"/>
      <c r="S9" s="223"/>
      <c r="T9" s="224"/>
      <c r="U9" s="327" t="s">
        <v>233</v>
      </c>
      <c r="V9" s="328"/>
      <c r="W9" s="328"/>
      <c r="X9" s="329"/>
      <c r="Y9" s="109"/>
      <c r="Z9" s="110"/>
      <c r="AA9" s="110"/>
      <c r="AB9" s="110"/>
      <c r="AC9" s="110"/>
      <c r="AD9" s="110"/>
      <c r="AE9" s="110"/>
      <c r="AF9" s="110"/>
      <c r="AG9" s="110"/>
      <c r="AH9" s="110"/>
      <c r="AI9" s="111"/>
      <c r="AJ9" s="435"/>
      <c r="AK9" s="436"/>
      <c r="AL9" s="436"/>
      <c r="AM9" s="436"/>
      <c r="AN9" s="436"/>
      <c r="AO9" s="436"/>
      <c r="AP9" s="436"/>
      <c r="AQ9" s="437"/>
      <c r="AR9" s="435"/>
      <c r="AS9" s="436"/>
      <c r="AT9" s="436"/>
      <c r="AU9" s="436"/>
      <c r="AV9" s="436"/>
      <c r="AW9" s="436"/>
      <c r="AX9" s="436"/>
      <c r="AY9" s="437"/>
      <c r="AZ9" s="37"/>
      <c r="BA9" s="15"/>
      <c r="BB9" s="15"/>
      <c r="BC9" s="15"/>
      <c r="BD9" s="15"/>
      <c r="BE9" s="15"/>
      <c r="BF9" s="15"/>
      <c r="BG9" s="15"/>
      <c r="BH9" s="15"/>
      <c r="BI9" s="15"/>
      <c r="BJ9" s="15"/>
      <c r="BK9" s="15"/>
      <c r="BL9" s="15"/>
    </row>
    <row r="10" spans="1:64" ht="18.75" customHeight="1">
      <c r="A10" s="511"/>
      <c r="B10" s="512"/>
      <c r="C10" s="513"/>
      <c r="D10" s="454" t="s">
        <v>370</v>
      </c>
      <c r="E10" s="455"/>
      <c r="F10" s="455"/>
      <c r="G10" s="455"/>
      <c r="H10" s="455"/>
      <c r="I10" s="455"/>
      <c r="J10" s="455"/>
      <c r="K10" s="455"/>
      <c r="L10" s="455"/>
      <c r="M10" s="456"/>
      <c r="N10" s="390" t="s">
        <v>465</v>
      </c>
      <c r="O10" s="391"/>
      <c r="P10" s="391"/>
      <c r="Q10" s="392"/>
      <c r="R10" s="454">
        <v>79</v>
      </c>
      <c r="S10" s="455"/>
      <c r="T10" s="456"/>
      <c r="U10" s="390" t="s">
        <v>371</v>
      </c>
      <c r="V10" s="391"/>
      <c r="W10" s="391"/>
      <c r="X10" s="392"/>
      <c r="Y10" s="454"/>
      <c r="Z10" s="455"/>
      <c r="AA10" s="455"/>
      <c r="AB10" s="455"/>
      <c r="AC10" s="455"/>
      <c r="AD10" s="455"/>
      <c r="AE10" s="455"/>
      <c r="AF10" s="455"/>
      <c r="AG10" s="455"/>
      <c r="AH10" s="455"/>
      <c r="AI10" s="456"/>
      <c r="AJ10" s="438" t="s">
        <v>372</v>
      </c>
      <c r="AK10" s="439"/>
      <c r="AL10" s="439"/>
      <c r="AM10" s="439"/>
      <c r="AN10" s="439"/>
      <c r="AO10" s="439"/>
      <c r="AP10" s="439"/>
      <c r="AQ10" s="440"/>
      <c r="AR10" s="464" t="s">
        <v>373</v>
      </c>
      <c r="AS10" s="465"/>
      <c r="AT10" s="465"/>
      <c r="AU10" s="465"/>
      <c r="AV10" s="465"/>
      <c r="AW10" s="465"/>
      <c r="AX10" s="465"/>
      <c r="AY10" s="466"/>
      <c r="AZ10" s="37"/>
      <c r="BA10" s="15"/>
      <c r="BB10" s="15"/>
      <c r="BC10" s="15"/>
      <c r="BD10" s="15"/>
      <c r="BE10" s="15"/>
      <c r="BF10" s="15"/>
      <c r="BG10" s="15"/>
      <c r="BH10" s="15"/>
      <c r="BI10" s="15"/>
      <c r="BJ10" s="15"/>
      <c r="BK10" s="15"/>
      <c r="BL10" s="15"/>
    </row>
    <row r="11" spans="1:64" s="2" customFormat="1" ht="6" customHeight="1">
      <c r="A11" s="19"/>
      <c r="B11" s="19"/>
      <c r="C11" s="19"/>
      <c r="D11" s="20"/>
      <c r="E11" s="20"/>
      <c r="F11" s="20"/>
      <c r="G11" s="20"/>
      <c r="H11" s="20"/>
      <c r="I11" s="20"/>
      <c r="J11" s="20"/>
      <c r="K11" s="20"/>
      <c r="L11" s="20"/>
      <c r="M11" s="20"/>
      <c r="N11" s="20"/>
      <c r="O11" s="20"/>
      <c r="P11" s="20"/>
      <c r="Q11" s="20"/>
      <c r="R11" s="62"/>
      <c r="S11" s="62"/>
      <c r="T11" s="62"/>
      <c r="U11" s="62"/>
      <c r="V11" s="62"/>
      <c r="W11" s="62"/>
      <c r="X11" s="62"/>
      <c r="Y11" s="62"/>
      <c r="Z11" s="62"/>
      <c r="AA11" s="62"/>
      <c r="AB11" s="62"/>
      <c r="AC11" s="62"/>
      <c r="AD11" s="62"/>
      <c r="AE11" s="62"/>
      <c r="AF11" s="62"/>
      <c r="AG11" s="62"/>
      <c r="AH11" s="62"/>
      <c r="AI11" s="62"/>
      <c r="AJ11" s="62"/>
      <c r="AK11" s="62"/>
      <c r="AL11" s="62"/>
      <c r="AM11" s="62"/>
      <c r="AN11" s="26"/>
      <c r="AO11" s="33"/>
      <c r="AP11" s="27"/>
      <c r="AQ11" s="27"/>
      <c r="AR11" s="27"/>
      <c r="AS11" s="27"/>
      <c r="AT11" s="27"/>
      <c r="AU11" s="27"/>
      <c r="AV11" s="27"/>
      <c r="AW11" s="27"/>
      <c r="AX11" s="27"/>
      <c r="AY11" s="27"/>
      <c r="AZ11" s="27"/>
      <c r="BA11" s="27"/>
      <c r="BB11" s="27"/>
      <c r="BC11" s="27"/>
      <c r="BD11" s="27"/>
      <c r="BE11" s="27"/>
      <c r="BF11" s="27"/>
      <c r="BG11" s="27"/>
      <c r="BH11" s="27"/>
      <c r="BI11" s="27"/>
      <c r="BJ11" s="27"/>
      <c r="BK11" s="27"/>
      <c r="BL11" s="27"/>
    </row>
    <row r="12" spans="1:64" ht="11.25" customHeight="1">
      <c r="A12" s="18" t="s">
        <v>69</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37"/>
      <c r="AO12" s="30"/>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t="11.25" customHeight="1">
      <c r="A13" s="319" t="s">
        <v>11</v>
      </c>
      <c r="B13" s="320"/>
      <c r="C13" s="320"/>
      <c r="D13" s="310" t="s">
        <v>14</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2"/>
      <c r="AF13" s="319" t="s">
        <v>15</v>
      </c>
      <c r="AG13" s="320"/>
      <c r="AH13" s="320"/>
      <c r="AI13" s="320"/>
      <c r="AJ13" s="320"/>
      <c r="AK13" s="320"/>
      <c r="AL13" s="320"/>
      <c r="AM13" s="320"/>
      <c r="AN13" s="321"/>
      <c r="AO13" s="71"/>
      <c r="AP13" s="72"/>
      <c r="AQ13" s="72"/>
      <c r="AR13" s="493" t="s">
        <v>240</v>
      </c>
      <c r="AS13" s="493"/>
      <c r="AT13" s="493"/>
      <c r="AU13" s="493"/>
      <c r="AV13" s="493"/>
      <c r="AW13" s="493"/>
      <c r="AX13" s="493"/>
      <c r="AY13" s="494"/>
      <c r="AZ13" s="319" t="s">
        <v>239</v>
      </c>
      <c r="BA13" s="320"/>
      <c r="BB13" s="320"/>
      <c r="BC13" s="320"/>
      <c r="BD13" s="321"/>
      <c r="BE13" s="310" t="s">
        <v>16</v>
      </c>
      <c r="BF13" s="312"/>
      <c r="BG13" s="327" t="s">
        <v>90</v>
      </c>
      <c r="BH13" s="328"/>
      <c r="BI13" s="328"/>
      <c r="BJ13" s="328"/>
      <c r="BK13" s="328"/>
      <c r="BL13" s="329"/>
    </row>
    <row r="14" spans="1:64" ht="41.25" customHeight="1">
      <c r="A14" s="471"/>
      <c r="B14" s="472"/>
      <c r="C14" s="472"/>
      <c r="D14" s="313"/>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5"/>
      <c r="AF14" s="322"/>
      <c r="AG14" s="323"/>
      <c r="AH14" s="323"/>
      <c r="AI14" s="323"/>
      <c r="AJ14" s="323"/>
      <c r="AK14" s="323"/>
      <c r="AL14" s="323"/>
      <c r="AM14" s="323"/>
      <c r="AN14" s="324"/>
      <c r="AO14" s="429" t="s">
        <v>233</v>
      </c>
      <c r="AP14" s="430"/>
      <c r="AQ14" s="431"/>
      <c r="AR14" s="499"/>
      <c r="AS14" s="499"/>
      <c r="AT14" s="499"/>
      <c r="AU14" s="499"/>
      <c r="AV14" s="499"/>
      <c r="AW14" s="499"/>
      <c r="AX14" s="499"/>
      <c r="AY14" s="500"/>
      <c r="AZ14" s="322"/>
      <c r="BA14" s="323"/>
      <c r="BB14" s="323"/>
      <c r="BC14" s="323"/>
      <c r="BD14" s="324"/>
      <c r="BE14" s="313"/>
      <c r="BF14" s="315"/>
      <c r="BG14" s="619" t="s">
        <v>91</v>
      </c>
      <c r="BH14" s="620"/>
      <c r="BI14" s="621"/>
      <c r="BJ14" s="619" t="s">
        <v>92</v>
      </c>
      <c r="BK14" s="620"/>
      <c r="BL14" s="621"/>
    </row>
    <row r="15" spans="1:64" ht="11.25" customHeight="1">
      <c r="A15" s="7"/>
      <c r="B15" s="485" t="s">
        <v>88</v>
      </c>
      <c r="C15" s="540" t="s">
        <v>142</v>
      </c>
      <c r="D15" s="421"/>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3"/>
      <c r="AF15" s="333"/>
      <c r="AG15" s="334"/>
      <c r="AH15" s="334"/>
      <c r="AI15" s="334"/>
      <c r="AJ15" s="334"/>
      <c r="AK15" s="334"/>
      <c r="AL15" s="334"/>
      <c r="AM15" s="334"/>
      <c r="AN15" s="335"/>
      <c r="AO15" s="421"/>
      <c r="AP15" s="422"/>
      <c r="AQ15" s="423"/>
      <c r="AR15" s="333"/>
      <c r="AS15" s="334"/>
      <c r="AT15" s="334"/>
      <c r="AU15" s="334"/>
      <c r="AV15" s="334"/>
      <c r="AW15" s="334"/>
      <c r="AX15" s="334"/>
      <c r="AY15" s="335"/>
      <c r="AZ15" s="418"/>
      <c r="BA15" s="419"/>
      <c r="BB15" s="419"/>
      <c r="BC15" s="419"/>
      <c r="BD15" s="420"/>
      <c r="BE15" s="333"/>
      <c r="BF15" s="335"/>
      <c r="BG15" s="522" t="s">
        <v>374</v>
      </c>
      <c r="BH15" s="523"/>
      <c r="BI15" s="524"/>
      <c r="BJ15" s="522"/>
      <c r="BK15" s="523"/>
      <c r="BL15" s="524"/>
    </row>
    <row r="16" spans="1:64" ht="11.25" customHeight="1">
      <c r="A16" s="7"/>
      <c r="B16" s="486"/>
      <c r="C16" s="541"/>
      <c r="D16" s="355"/>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7"/>
      <c r="AF16" s="358"/>
      <c r="AG16" s="359"/>
      <c r="AH16" s="359"/>
      <c r="AI16" s="359"/>
      <c r="AJ16" s="359"/>
      <c r="AK16" s="359"/>
      <c r="AL16" s="359"/>
      <c r="AM16" s="359"/>
      <c r="AN16" s="360"/>
      <c r="AO16" s="355"/>
      <c r="AP16" s="356"/>
      <c r="AQ16" s="357"/>
      <c r="AR16" s="358"/>
      <c r="AS16" s="359"/>
      <c r="AT16" s="359"/>
      <c r="AU16" s="359"/>
      <c r="AV16" s="359"/>
      <c r="AW16" s="359"/>
      <c r="AX16" s="359"/>
      <c r="AY16" s="360"/>
      <c r="AZ16" s="616"/>
      <c r="BA16" s="617"/>
      <c r="BB16" s="617"/>
      <c r="BC16" s="617"/>
      <c r="BD16" s="618"/>
      <c r="BE16" s="358"/>
      <c r="BF16" s="360"/>
      <c r="BG16" s="584"/>
      <c r="BH16" s="585"/>
      <c r="BI16" s="586"/>
      <c r="BJ16" s="584"/>
      <c r="BK16" s="585"/>
      <c r="BL16" s="586"/>
    </row>
    <row r="17" spans="1:64" ht="11.25" customHeight="1">
      <c r="A17" s="7"/>
      <c r="B17" s="486"/>
      <c r="C17" s="541" t="s">
        <v>143</v>
      </c>
      <c r="D17" s="352" t="s">
        <v>291</v>
      </c>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4"/>
      <c r="AF17" s="304" t="s">
        <v>558</v>
      </c>
      <c r="AG17" s="305"/>
      <c r="AH17" s="305"/>
      <c r="AI17" s="305"/>
      <c r="AJ17" s="305"/>
      <c r="AK17" s="305"/>
      <c r="AL17" s="305"/>
      <c r="AM17" s="305"/>
      <c r="AN17" s="306"/>
      <c r="AO17" s="352" t="s">
        <v>465</v>
      </c>
      <c r="AP17" s="353"/>
      <c r="AQ17" s="354"/>
      <c r="AR17" s="304" t="s">
        <v>551</v>
      </c>
      <c r="AS17" s="305"/>
      <c r="AT17" s="305"/>
      <c r="AU17" s="305"/>
      <c r="AV17" s="305"/>
      <c r="AW17" s="305"/>
      <c r="AX17" s="305"/>
      <c r="AY17" s="306"/>
      <c r="AZ17" s="345">
        <v>32964</v>
      </c>
      <c r="BA17" s="346"/>
      <c r="BB17" s="346"/>
      <c r="BC17" s="346"/>
      <c r="BD17" s="347"/>
      <c r="BE17" s="361">
        <v>10</v>
      </c>
      <c r="BF17" s="363"/>
      <c r="BG17" s="584"/>
      <c r="BH17" s="585"/>
      <c r="BI17" s="586"/>
      <c r="BJ17" s="584"/>
      <c r="BK17" s="585"/>
      <c r="BL17" s="586"/>
    </row>
    <row r="18" spans="1:64" ht="11.25" customHeight="1">
      <c r="A18" s="7"/>
      <c r="B18" s="486"/>
      <c r="C18" s="541"/>
      <c r="D18" s="352" t="s">
        <v>292</v>
      </c>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4"/>
      <c r="AF18" s="304" t="s">
        <v>558</v>
      </c>
      <c r="AG18" s="305"/>
      <c r="AH18" s="305"/>
      <c r="AI18" s="305"/>
      <c r="AJ18" s="305"/>
      <c r="AK18" s="305"/>
      <c r="AL18" s="305"/>
      <c r="AM18" s="305"/>
      <c r="AN18" s="306"/>
      <c r="AO18" s="352" t="s">
        <v>465</v>
      </c>
      <c r="AP18" s="353"/>
      <c r="AQ18" s="354"/>
      <c r="AR18" s="304" t="s">
        <v>551</v>
      </c>
      <c r="AS18" s="305"/>
      <c r="AT18" s="305"/>
      <c r="AU18" s="305"/>
      <c r="AV18" s="305"/>
      <c r="AW18" s="305"/>
      <c r="AX18" s="305"/>
      <c r="AY18" s="306"/>
      <c r="AZ18" s="345">
        <v>32964</v>
      </c>
      <c r="BA18" s="346"/>
      <c r="BB18" s="346"/>
      <c r="BC18" s="346"/>
      <c r="BD18" s="347"/>
      <c r="BE18" s="358"/>
      <c r="BF18" s="360"/>
      <c r="BG18" s="584"/>
      <c r="BH18" s="585"/>
      <c r="BI18" s="586"/>
      <c r="BJ18" s="584"/>
      <c r="BK18" s="585"/>
      <c r="BL18" s="586"/>
    </row>
    <row r="19" spans="1:64" ht="11.25" customHeight="1">
      <c r="A19" s="7"/>
      <c r="B19" s="542" t="s">
        <v>89</v>
      </c>
      <c r="C19" s="540" t="s">
        <v>142</v>
      </c>
      <c r="D19" s="421"/>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3"/>
      <c r="AF19" s="333"/>
      <c r="AG19" s="334"/>
      <c r="AH19" s="334"/>
      <c r="AI19" s="334"/>
      <c r="AJ19" s="334"/>
      <c r="AK19" s="334"/>
      <c r="AL19" s="334"/>
      <c r="AM19" s="334"/>
      <c r="AN19" s="335"/>
      <c r="AO19" s="421"/>
      <c r="AP19" s="422"/>
      <c r="AQ19" s="423"/>
      <c r="AR19" s="333"/>
      <c r="AS19" s="334"/>
      <c r="AT19" s="334"/>
      <c r="AU19" s="334"/>
      <c r="AV19" s="334"/>
      <c r="AW19" s="334"/>
      <c r="AX19" s="334"/>
      <c r="AY19" s="335"/>
      <c r="AZ19" s="418"/>
      <c r="BA19" s="419"/>
      <c r="BB19" s="419"/>
      <c r="BC19" s="419"/>
      <c r="BD19" s="420"/>
      <c r="BE19" s="333"/>
      <c r="BF19" s="335"/>
      <c r="BG19" s="522"/>
      <c r="BH19" s="523"/>
      <c r="BI19" s="524"/>
      <c r="BJ19" s="584"/>
      <c r="BK19" s="585"/>
      <c r="BL19" s="586"/>
    </row>
    <row r="20" spans="1:64" ht="11.25" customHeight="1">
      <c r="A20" s="7"/>
      <c r="B20" s="543"/>
      <c r="C20" s="541"/>
      <c r="D20" s="355"/>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7"/>
      <c r="AF20" s="358"/>
      <c r="AG20" s="359"/>
      <c r="AH20" s="359"/>
      <c r="AI20" s="359"/>
      <c r="AJ20" s="359"/>
      <c r="AK20" s="359"/>
      <c r="AL20" s="359"/>
      <c r="AM20" s="359"/>
      <c r="AN20" s="360"/>
      <c r="AO20" s="355"/>
      <c r="AP20" s="356"/>
      <c r="AQ20" s="357"/>
      <c r="AR20" s="358"/>
      <c r="AS20" s="359"/>
      <c r="AT20" s="359"/>
      <c r="AU20" s="359"/>
      <c r="AV20" s="359"/>
      <c r="AW20" s="359"/>
      <c r="AX20" s="359"/>
      <c r="AY20" s="360"/>
      <c r="AZ20" s="616"/>
      <c r="BA20" s="617"/>
      <c r="BB20" s="617"/>
      <c r="BC20" s="617"/>
      <c r="BD20" s="618"/>
      <c r="BE20" s="304"/>
      <c r="BF20" s="306"/>
      <c r="BG20" s="584"/>
      <c r="BH20" s="585"/>
      <c r="BI20" s="586"/>
      <c r="BJ20" s="584"/>
      <c r="BK20" s="585"/>
      <c r="BL20" s="586"/>
    </row>
    <row r="21" spans="1:64" ht="11.25" customHeight="1">
      <c r="A21" s="7"/>
      <c r="B21" s="543"/>
      <c r="C21" s="541" t="s">
        <v>143</v>
      </c>
      <c r="D21" s="352" t="s">
        <v>311</v>
      </c>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4"/>
      <c r="AF21" s="304" t="s">
        <v>466</v>
      </c>
      <c r="AG21" s="305"/>
      <c r="AH21" s="305"/>
      <c r="AI21" s="305"/>
      <c r="AJ21" s="305"/>
      <c r="AK21" s="305"/>
      <c r="AL21" s="305"/>
      <c r="AM21" s="305"/>
      <c r="AN21" s="306"/>
      <c r="AO21" s="352" t="s">
        <v>465</v>
      </c>
      <c r="AP21" s="353"/>
      <c r="AQ21" s="354"/>
      <c r="AR21" s="304" t="s">
        <v>473</v>
      </c>
      <c r="AS21" s="305"/>
      <c r="AT21" s="305"/>
      <c r="AU21" s="305"/>
      <c r="AV21" s="305"/>
      <c r="AW21" s="305"/>
      <c r="AX21" s="305"/>
      <c r="AY21" s="306"/>
      <c r="AZ21" s="345">
        <v>28946</v>
      </c>
      <c r="BA21" s="346"/>
      <c r="BB21" s="346"/>
      <c r="BC21" s="346"/>
      <c r="BD21" s="347"/>
      <c r="BE21" s="304"/>
      <c r="BF21" s="306"/>
      <c r="BG21" s="584"/>
      <c r="BH21" s="585"/>
      <c r="BI21" s="586"/>
      <c r="BJ21" s="584"/>
      <c r="BK21" s="585"/>
      <c r="BL21" s="586"/>
    </row>
    <row r="22" spans="1:64" ht="11.25" customHeight="1">
      <c r="A22" s="7"/>
      <c r="B22" s="543"/>
      <c r="C22" s="541"/>
      <c r="D22" s="352" t="s">
        <v>312</v>
      </c>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4"/>
      <c r="AF22" s="304" t="s">
        <v>467</v>
      </c>
      <c r="AG22" s="305"/>
      <c r="AH22" s="305"/>
      <c r="AI22" s="305"/>
      <c r="AJ22" s="305"/>
      <c r="AK22" s="305"/>
      <c r="AL22" s="305"/>
      <c r="AM22" s="305"/>
      <c r="AN22" s="306"/>
      <c r="AO22" s="352" t="s">
        <v>465</v>
      </c>
      <c r="AP22" s="353"/>
      <c r="AQ22" s="354"/>
      <c r="AR22" s="304" t="s">
        <v>473</v>
      </c>
      <c r="AS22" s="305"/>
      <c r="AT22" s="305"/>
      <c r="AU22" s="305"/>
      <c r="AV22" s="305"/>
      <c r="AW22" s="305"/>
      <c r="AX22" s="305"/>
      <c r="AY22" s="306"/>
      <c r="AZ22" s="345">
        <v>35704</v>
      </c>
      <c r="BA22" s="346"/>
      <c r="BB22" s="346"/>
      <c r="BC22" s="346"/>
      <c r="BD22" s="347"/>
      <c r="BE22" s="304">
        <v>30</v>
      </c>
      <c r="BF22" s="306"/>
      <c r="BG22" s="584"/>
      <c r="BH22" s="585"/>
      <c r="BI22" s="586"/>
      <c r="BJ22" s="584"/>
      <c r="BK22" s="585"/>
      <c r="BL22" s="586"/>
    </row>
    <row r="23" spans="1:64" ht="11.25" customHeight="1">
      <c r="A23" s="7"/>
      <c r="B23" s="543"/>
      <c r="C23" s="541"/>
      <c r="D23" s="352" t="s">
        <v>311</v>
      </c>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4"/>
      <c r="AF23" s="304" t="s">
        <v>468</v>
      </c>
      <c r="AG23" s="305"/>
      <c r="AH23" s="305"/>
      <c r="AI23" s="305"/>
      <c r="AJ23" s="305"/>
      <c r="AK23" s="305"/>
      <c r="AL23" s="305"/>
      <c r="AM23" s="305"/>
      <c r="AN23" s="306"/>
      <c r="AO23" s="352" t="s">
        <v>465</v>
      </c>
      <c r="AP23" s="353"/>
      <c r="AQ23" s="354"/>
      <c r="AR23" s="304" t="s">
        <v>474</v>
      </c>
      <c r="AS23" s="305"/>
      <c r="AT23" s="305"/>
      <c r="AU23" s="305"/>
      <c r="AV23" s="305"/>
      <c r="AW23" s="305"/>
      <c r="AX23" s="305"/>
      <c r="AY23" s="306"/>
      <c r="AZ23" s="345">
        <v>26755</v>
      </c>
      <c r="BA23" s="346"/>
      <c r="BB23" s="346"/>
      <c r="BC23" s="346"/>
      <c r="BD23" s="347"/>
      <c r="BE23" s="304"/>
      <c r="BF23" s="306"/>
      <c r="BG23" s="584"/>
      <c r="BH23" s="585"/>
      <c r="BI23" s="586"/>
      <c r="BJ23" s="584"/>
      <c r="BK23" s="585"/>
      <c r="BL23" s="586"/>
    </row>
    <row r="24" spans="1:64" ht="11.25" customHeight="1">
      <c r="A24" s="7"/>
      <c r="B24" s="543"/>
      <c r="C24" s="541"/>
      <c r="D24" s="352" t="s">
        <v>311</v>
      </c>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4"/>
      <c r="AF24" s="304" t="s">
        <v>469</v>
      </c>
      <c r="AG24" s="305"/>
      <c r="AH24" s="305"/>
      <c r="AI24" s="305"/>
      <c r="AJ24" s="305"/>
      <c r="AK24" s="305"/>
      <c r="AL24" s="305"/>
      <c r="AM24" s="305"/>
      <c r="AN24" s="306"/>
      <c r="AO24" s="352" t="s">
        <v>465</v>
      </c>
      <c r="AP24" s="353"/>
      <c r="AQ24" s="354"/>
      <c r="AR24" s="304" t="s">
        <v>475</v>
      </c>
      <c r="AS24" s="305"/>
      <c r="AT24" s="305"/>
      <c r="AU24" s="305"/>
      <c r="AV24" s="305"/>
      <c r="AW24" s="305"/>
      <c r="AX24" s="305"/>
      <c r="AY24" s="306"/>
      <c r="AZ24" s="345">
        <v>38596</v>
      </c>
      <c r="BA24" s="346"/>
      <c r="BB24" s="346"/>
      <c r="BC24" s="346"/>
      <c r="BD24" s="347"/>
      <c r="BE24" s="304"/>
      <c r="BF24" s="306"/>
      <c r="BG24" s="584"/>
      <c r="BH24" s="585"/>
      <c r="BI24" s="586"/>
      <c r="BJ24" s="584"/>
      <c r="BK24" s="585"/>
      <c r="BL24" s="586"/>
    </row>
    <row r="25" spans="1:64" ht="11.25" customHeight="1">
      <c r="A25" s="7"/>
      <c r="B25" s="543"/>
      <c r="C25" s="541"/>
      <c r="D25" s="352" t="s">
        <v>312</v>
      </c>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4"/>
      <c r="AF25" s="304" t="s">
        <v>470</v>
      </c>
      <c r="AG25" s="305"/>
      <c r="AH25" s="305"/>
      <c r="AI25" s="305"/>
      <c r="AJ25" s="305"/>
      <c r="AK25" s="305"/>
      <c r="AL25" s="305"/>
      <c r="AM25" s="305"/>
      <c r="AN25" s="306"/>
      <c r="AO25" s="352" t="s">
        <v>465</v>
      </c>
      <c r="AP25" s="353"/>
      <c r="AQ25" s="354"/>
      <c r="AR25" s="304" t="s">
        <v>476</v>
      </c>
      <c r="AS25" s="305"/>
      <c r="AT25" s="305"/>
      <c r="AU25" s="305"/>
      <c r="AV25" s="305"/>
      <c r="AW25" s="305"/>
      <c r="AX25" s="305"/>
      <c r="AY25" s="306"/>
      <c r="AZ25" s="345">
        <v>38443</v>
      </c>
      <c r="BA25" s="346"/>
      <c r="BB25" s="346"/>
      <c r="BC25" s="346"/>
      <c r="BD25" s="347"/>
      <c r="BE25" s="304">
        <v>12</v>
      </c>
      <c r="BF25" s="306"/>
      <c r="BG25" s="584"/>
      <c r="BH25" s="585"/>
      <c r="BI25" s="586"/>
      <c r="BJ25" s="584"/>
      <c r="BK25" s="585"/>
      <c r="BL25" s="586"/>
    </row>
    <row r="26" spans="1:64" ht="11.25" customHeight="1">
      <c r="A26" s="7"/>
      <c r="B26" s="543"/>
      <c r="C26" s="541"/>
      <c r="D26" s="352" t="s">
        <v>314</v>
      </c>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4"/>
      <c r="AF26" s="304" t="s">
        <v>471</v>
      </c>
      <c r="AG26" s="305"/>
      <c r="AH26" s="305"/>
      <c r="AI26" s="305"/>
      <c r="AJ26" s="305"/>
      <c r="AK26" s="305"/>
      <c r="AL26" s="305"/>
      <c r="AM26" s="305"/>
      <c r="AN26" s="306"/>
      <c r="AO26" s="352" t="s">
        <v>472</v>
      </c>
      <c r="AP26" s="353"/>
      <c r="AQ26" s="354"/>
      <c r="AR26" s="304" t="s">
        <v>477</v>
      </c>
      <c r="AS26" s="305"/>
      <c r="AT26" s="305"/>
      <c r="AU26" s="305"/>
      <c r="AV26" s="305"/>
      <c r="AW26" s="305"/>
      <c r="AX26" s="305"/>
      <c r="AY26" s="306"/>
      <c r="AZ26" s="810">
        <v>40994</v>
      </c>
      <c r="BA26" s="811"/>
      <c r="BB26" s="811"/>
      <c r="BC26" s="811"/>
      <c r="BD26" s="812"/>
      <c r="BE26" s="304">
        <v>25</v>
      </c>
      <c r="BF26" s="306"/>
      <c r="BG26" s="519"/>
      <c r="BH26" s="520"/>
      <c r="BI26" s="521"/>
      <c r="BJ26" s="584"/>
      <c r="BK26" s="585"/>
      <c r="BL26" s="586"/>
    </row>
    <row r="27" spans="1:64" ht="11.25" customHeight="1">
      <c r="A27" s="7"/>
      <c r="B27" s="542" t="s">
        <v>144</v>
      </c>
      <c r="C27" s="540" t="s">
        <v>142</v>
      </c>
      <c r="D27" s="421"/>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3"/>
      <c r="AF27" s="333"/>
      <c r="AG27" s="334"/>
      <c r="AH27" s="334"/>
      <c r="AI27" s="334"/>
      <c r="AJ27" s="334"/>
      <c r="AK27" s="334"/>
      <c r="AL27" s="334"/>
      <c r="AM27" s="334"/>
      <c r="AN27" s="335"/>
      <c r="AO27" s="421"/>
      <c r="AP27" s="422"/>
      <c r="AQ27" s="423"/>
      <c r="AR27" s="333"/>
      <c r="AS27" s="334"/>
      <c r="AT27" s="334"/>
      <c r="AU27" s="334"/>
      <c r="AV27" s="334"/>
      <c r="AW27" s="334"/>
      <c r="AX27" s="334"/>
      <c r="AY27" s="335"/>
      <c r="AZ27" s="418"/>
      <c r="BA27" s="419"/>
      <c r="BB27" s="419"/>
      <c r="BC27" s="419"/>
      <c r="BD27" s="420"/>
      <c r="BE27" s="333"/>
      <c r="BF27" s="335"/>
      <c r="BG27" s="522"/>
      <c r="BH27" s="523"/>
      <c r="BI27" s="524"/>
      <c r="BJ27" s="584"/>
      <c r="BK27" s="585"/>
      <c r="BL27" s="586"/>
    </row>
    <row r="28" spans="1:64" ht="11.25" customHeight="1">
      <c r="A28" s="7"/>
      <c r="B28" s="543"/>
      <c r="C28" s="541"/>
      <c r="D28" s="355"/>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7"/>
      <c r="AF28" s="358"/>
      <c r="AG28" s="359"/>
      <c r="AH28" s="359"/>
      <c r="AI28" s="359"/>
      <c r="AJ28" s="359"/>
      <c r="AK28" s="359"/>
      <c r="AL28" s="359"/>
      <c r="AM28" s="359"/>
      <c r="AN28" s="360"/>
      <c r="AO28" s="355"/>
      <c r="AP28" s="356"/>
      <c r="AQ28" s="357"/>
      <c r="AR28" s="358"/>
      <c r="AS28" s="359"/>
      <c r="AT28" s="359"/>
      <c r="AU28" s="359"/>
      <c r="AV28" s="359"/>
      <c r="AW28" s="359"/>
      <c r="AX28" s="359"/>
      <c r="AY28" s="360"/>
      <c r="AZ28" s="616"/>
      <c r="BA28" s="617"/>
      <c r="BB28" s="617"/>
      <c r="BC28" s="617"/>
      <c r="BD28" s="618"/>
      <c r="BE28" s="304"/>
      <c r="BF28" s="306"/>
      <c r="BG28" s="584"/>
      <c r="BH28" s="585"/>
      <c r="BI28" s="586"/>
      <c r="BJ28" s="584"/>
      <c r="BK28" s="585"/>
      <c r="BL28" s="586"/>
    </row>
    <row r="29" spans="1:64" ht="11.25" customHeight="1">
      <c r="A29" s="7"/>
      <c r="B29" s="543"/>
      <c r="C29" s="541" t="s">
        <v>143</v>
      </c>
      <c r="D29" s="352" t="s">
        <v>322</v>
      </c>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4"/>
      <c r="AF29" s="304" t="s">
        <v>1044</v>
      </c>
      <c r="AG29" s="305"/>
      <c r="AH29" s="305"/>
      <c r="AI29" s="305"/>
      <c r="AJ29" s="305"/>
      <c r="AK29" s="305"/>
      <c r="AL29" s="305"/>
      <c r="AM29" s="305"/>
      <c r="AN29" s="306"/>
      <c r="AO29" s="352" t="s">
        <v>465</v>
      </c>
      <c r="AP29" s="353"/>
      <c r="AQ29" s="354"/>
      <c r="AR29" s="304" t="s">
        <v>473</v>
      </c>
      <c r="AS29" s="305"/>
      <c r="AT29" s="305"/>
      <c r="AU29" s="305"/>
      <c r="AV29" s="305"/>
      <c r="AW29" s="305"/>
      <c r="AX29" s="305"/>
      <c r="AY29" s="306"/>
      <c r="AZ29" s="345">
        <v>28946</v>
      </c>
      <c r="BA29" s="346"/>
      <c r="BB29" s="346"/>
      <c r="BC29" s="346"/>
      <c r="BD29" s="347"/>
      <c r="BE29" s="304"/>
      <c r="BF29" s="306"/>
      <c r="BG29" s="584"/>
      <c r="BH29" s="585"/>
      <c r="BI29" s="586"/>
      <c r="BJ29" s="584"/>
      <c r="BK29" s="585"/>
      <c r="BL29" s="586"/>
    </row>
    <row r="30" spans="1:64" ht="11.25" customHeight="1">
      <c r="A30" s="7"/>
      <c r="B30" s="543"/>
      <c r="C30" s="541"/>
      <c r="D30" s="352" t="s">
        <v>325</v>
      </c>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4"/>
      <c r="AF30" s="304" t="s">
        <v>1045</v>
      </c>
      <c r="AG30" s="305"/>
      <c r="AH30" s="305"/>
      <c r="AI30" s="305"/>
      <c r="AJ30" s="305"/>
      <c r="AK30" s="305"/>
      <c r="AL30" s="305"/>
      <c r="AM30" s="305"/>
      <c r="AN30" s="306"/>
      <c r="AO30" s="352" t="s">
        <v>465</v>
      </c>
      <c r="AP30" s="353"/>
      <c r="AQ30" s="354"/>
      <c r="AR30" s="304" t="s">
        <v>473</v>
      </c>
      <c r="AS30" s="305"/>
      <c r="AT30" s="305"/>
      <c r="AU30" s="305"/>
      <c r="AV30" s="305"/>
      <c r="AW30" s="305"/>
      <c r="AX30" s="305"/>
      <c r="AY30" s="306"/>
      <c r="AZ30" s="345">
        <v>39173</v>
      </c>
      <c r="BA30" s="346"/>
      <c r="BB30" s="346"/>
      <c r="BC30" s="346"/>
      <c r="BD30" s="347"/>
      <c r="BE30" s="304"/>
      <c r="BF30" s="306"/>
      <c r="BG30" s="584"/>
      <c r="BH30" s="585"/>
      <c r="BI30" s="586"/>
      <c r="BJ30" s="584"/>
      <c r="BK30" s="585"/>
      <c r="BL30" s="586"/>
    </row>
    <row r="31" spans="1:64" ht="11.25" customHeight="1">
      <c r="A31" s="7"/>
      <c r="B31" s="543"/>
      <c r="C31" s="541"/>
      <c r="D31" s="352" t="s">
        <v>322</v>
      </c>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4"/>
      <c r="AF31" s="304" t="s">
        <v>467</v>
      </c>
      <c r="AG31" s="305"/>
      <c r="AH31" s="305"/>
      <c r="AI31" s="305"/>
      <c r="AJ31" s="305"/>
      <c r="AK31" s="305"/>
      <c r="AL31" s="305"/>
      <c r="AM31" s="305"/>
      <c r="AN31" s="306"/>
      <c r="AO31" s="352" t="s">
        <v>465</v>
      </c>
      <c r="AP31" s="353"/>
      <c r="AQ31" s="354"/>
      <c r="AR31" s="304" t="s">
        <v>473</v>
      </c>
      <c r="AS31" s="305"/>
      <c r="AT31" s="305"/>
      <c r="AU31" s="305"/>
      <c r="AV31" s="305"/>
      <c r="AW31" s="305"/>
      <c r="AX31" s="305"/>
      <c r="AY31" s="306"/>
      <c r="AZ31" s="345">
        <v>35704</v>
      </c>
      <c r="BA31" s="346"/>
      <c r="BB31" s="346"/>
      <c r="BC31" s="346"/>
      <c r="BD31" s="347"/>
      <c r="BE31" s="304">
        <v>5</v>
      </c>
      <c r="BF31" s="306"/>
      <c r="BG31" s="584"/>
      <c r="BH31" s="585"/>
      <c r="BI31" s="586"/>
      <c r="BJ31" s="584"/>
      <c r="BK31" s="585"/>
      <c r="BL31" s="586"/>
    </row>
    <row r="32" spans="1:64" ht="11.25" customHeight="1">
      <c r="A32" s="7"/>
      <c r="B32" s="543"/>
      <c r="C32" s="541"/>
      <c r="D32" s="352" t="s">
        <v>322</v>
      </c>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4"/>
      <c r="AF32" s="304" t="s">
        <v>1046</v>
      </c>
      <c r="AG32" s="305"/>
      <c r="AH32" s="305"/>
      <c r="AI32" s="305"/>
      <c r="AJ32" s="305"/>
      <c r="AK32" s="305"/>
      <c r="AL32" s="305"/>
      <c r="AM32" s="305"/>
      <c r="AN32" s="306"/>
      <c r="AO32" s="352" t="s">
        <v>465</v>
      </c>
      <c r="AP32" s="353"/>
      <c r="AQ32" s="354"/>
      <c r="AR32" s="304" t="s">
        <v>474</v>
      </c>
      <c r="AS32" s="305"/>
      <c r="AT32" s="305"/>
      <c r="AU32" s="305"/>
      <c r="AV32" s="305"/>
      <c r="AW32" s="305"/>
      <c r="AX32" s="305"/>
      <c r="AY32" s="306"/>
      <c r="AZ32" s="345">
        <v>26755</v>
      </c>
      <c r="BA32" s="346"/>
      <c r="BB32" s="346"/>
      <c r="BC32" s="346"/>
      <c r="BD32" s="347"/>
      <c r="BE32" s="304"/>
      <c r="BF32" s="306"/>
      <c r="BG32" s="584"/>
      <c r="BH32" s="585"/>
      <c r="BI32" s="586"/>
      <c r="BJ32" s="584"/>
      <c r="BK32" s="585"/>
      <c r="BL32" s="586"/>
    </row>
    <row r="33" spans="1:64" ht="11.25" customHeight="1">
      <c r="A33" s="7"/>
      <c r="B33" s="543"/>
      <c r="C33" s="541"/>
      <c r="D33" s="352" t="s">
        <v>325</v>
      </c>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4"/>
      <c r="AF33" s="304" t="s">
        <v>1046</v>
      </c>
      <c r="AG33" s="305"/>
      <c r="AH33" s="305"/>
      <c r="AI33" s="305"/>
      <c r="AJ33" s="305"/>
      <c r="AK33" s="305"/>
      <c r="AL33" s="305"/>
      <c r="AM33" s="305"/>
      <c r="AN33" s="306"/>
      <c r="AO33" s="352" t="s">
        <v>465</v>
      </c>
      <c r="AP33" s="353"/>
      <c r="AQ33" s="354"/>
      <c r="AR33" s="304" t="s">
        <v>474</v>
      </c>
      <c r="AS33" s="305"/>
      <c r="AT33" s="305"/>
      <c r="AU33" s="305"/>
      <c r="AV33" s="305"/>
      <c r="AW33" s="305"/>
      <c r="AX33" s="305"/>
      <c r="AY33" s="306"/>
      <c r="AZ33" s="345">
        <v>39173</v>
      </c>
      <c r="BA33" s="346"/>
      <c r="BB33" s="346"/>
      <c r="BC33" s="346"/>
      <c r="BD33" s="347"/>
      <c r="BE33" s="304"/>
      <c r="BF33" s="306"/>
      <c r="BG33" s="584"/>
      <c r="BH33" s="585"/>
      <c r="BI33" s="586"/>
      <c r="BJ33" s="584"/>
      <c r="BK33" s="585"/>
      <c r="BL33" s="586"/>
    </row>
    <row r="34" spans="1:64" ht="11.25" customHeight="1">
      <c r="A34" s="7"/>
      <c r="B34" s="543"/>
      <c r="C34" s="541"/>
      <c r="D34" s="352" t="s">
        <v>322</v>
      </c>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4"/>
      <c r="AF34" s="304" t="s">
        <v>1047</v>
      </c>
      <c r="AG34" s="305"/>
      <c r="AH34" s="305"/>
      <c r="AI34" s="305"/>
      <c r="AJ34" s="305"/>
      <c r="AK34" s="305"/>
      <c r="AL34" s="305"/>
      <c r="AM34" s="305"/>
      <c r="AN34" s="306"/>
      <c r="AO34" s="352" t="s">
        <v>465</v>
      </c>
      <c r="AP34" s="353"/>
      <c r="AQ34" s="354"/>
      <c r="AR34" s="304" t="s">
        <v>482</v>
      </c>
      <c r="AS34" s="305"/>
      <c r="AT34" s="305"/>
      <c r="AU34" s="305"/>
      <c r="AV34" s="305"/>
      <c r="AW34" s="305"/>
      <c r="AX34" s="305"/>
      <c r="AY34" s="306"/>
      <c r="AZ34" s="345">
        <v>38596</v>
      </c>
      <c r="BA34" s="346"/>
      <c r="BB34" s="346"/>
      <c r="BC34" s="346"/>
      <c r="BD34" s="347"/>
      <c r="BE34" s="304"/>
      <c r="BF34" s="306"/>
      <c r="BG34" s="584"/>
      <c r="BH34" s="585"/>
      <c r="BI34" s="586"/>
      <c r="BJ34" s="584"/>
      <c r="BK34" s="585"/>
      <c r="BL34" s="586"/>
    </row>
    <row r="35" spans="1:64" ht="11.25" customHeight="1">
      <c r="A35" s="7"/>
      <c r="B35" s="543"/>
      <c r="C35" s="541"/>
      <c r="D35" s="352" t="s">
        <v>325</v>
      </c>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4"/>
      <c r="AF35" s="304" t="s">
        <v>1047</v>
      </c>
      <c r="AG35" s="305"/>
      <c r="AH35" s="305"/>
      <c r="AI35" s="305"/>
      <c r="AJ35" s="305"/>
      <c r="AK35" s="305"/>
      <c r="AL35" s="305"/>
      <c r="AM35" s="305"/>
      <c r="AN35" s="306"/>
      <c r="AO35" s="352" t="s">
        <v>465</v>
      </c>
      <c r="AP35" s="353"/>
      <c r="AQ35" s="354"/>
      <c r="AR35" s="304" t="s">
        <v>482</v>
      </c>
      <c r="AS35" s="305"/>
      <c r="AT35" s="305"/>
      <c r="AU35" s="305"/>
      <c r="AV35" s="305"/>
      <c r="AW35" s="305"/>
      <c r="AX35" s="305"/>
      <c r="AY35" s="306"/>
      <c r="AZ35" s="345">
        <v>39173</v>
      </c>
      <c r="BA35" s="346"/>
      <c r="BB35" s="346"/>
      <c r="BC35" s="346"/>
      <c r="BD35" s="347"/>
      <c r="BE35" s="304"/>
      <c r="BF35" s="306"/>
      <c r="BG35" s="584"/>
      <c r="BH35" s="585"/>
      <c r="BI35" s="586"/>
      <c r="BJ35" s="584"/>
      <c r="BK35" s="585"/>
      <c r="BL35" s="586"/>
    </row>
    <row r="36" spans="1:64" ht="11.25" customHeight="1">
      <c r="A36" s="7"/>
      <c r="B36" s="543"/>
      <c r="C36" s="541"/>
      <c r="D36" s="352" t="s">
        <v>326</v>
      </c>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4"/>
      <c r="AF36" s="304" t="s">
        <v>1026</v>
      </c>
      <c r="AG36" s="305"/>
      <c r="AH36" s="305"/>
      <c r="AI36" s="305"/>
      <c r="AJ36" s="305"/>
      <c r="AK36" s="305"/>
      <c r="AL36" s="305"/>
      <c r="AM36" s="305"/>
      <c r="AN36" s="306"/>
      <c r="AO36" s="352" t="s">
        <v>465</v>
      </c>
      <c r="AP36" s="353"/>
      <c r="AQ36" s="354"/>
      <c r="AR36" s="304" t="s">
        <v>483</v>
      </c>
      <c r="AS36" s="305"/>
      <c r="AT36" s="305"/>
      <c r="AU36" s="305"/>
      <c r="AV36" s="305"/>
      <c r="AW36" s="305"/>
      <c r="AX36" s="305"/>
      <c r="AY36" s="306"/>
      <c r="AZ36" s="345">
        <v>39173</v>
      </c>
      <c r="BA36" s="346"/>
      <c r="BB36" s="346"/>
      <c r="BC36" s="346"/>
      <c r="BD36" s="347"/>
      <c r="BE36" s="304"/>
      <c r="BF36" s="306"/>
      <c r="BG36" s="584"/>
      <c r="BH36" s="585"/>
      <c r="BI36" s="586"/>
      <c r="BJ36" s="584"/>
      <c r="BK36" s="585"/>
      <c r="BL36" s="586"/>
    </row>
    <row r="37" spans="1:64" ht="11.25" customHeight="1">
      <c r="A37" s="7"/>
      <c r="B37" s="543"/>
      <c r="C37" s="541"/>
      <c r="D37" s="352" t="s">
        <v>326</v>
      </c>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4"/>
      <c r="AF37" s="304" t="s">
        <v>1027</v>
      </c>
      <c r="AG37" s="305"/>
      <c r="AH37" s="305"/>
      <c r="AI37" s="305"/>
      <c r="AJ37" s="305"/>
      <c r="AK37" s="305"/>
      <c r="AL37" s="305"/>
      <c r="AM37" s="305"/>
      <c r="AN37" s="306"/>
      <c r="AO37" s="352" t="s">
        <v>465</v>
      </c>
      <c r="AP37" s="353"/>
      <c r="AQ37" s="354"/>
      <c r="AR37" s="304" t="s">
        <v>484</v>
      </c>
      <c r="AS37" s="305"/>
      <c r="AT37" s="305"/>
      <c r="AU37" s="305"/>
      <c r="AV37" s="305"/>
      <c r="AW37" s="305"/>
      <c r="AX37" s="305"/>
      <c r="AY37" s="306"/>
      <c r="AZ37" s="345">
        <v>39173</v>
      </c>
      <c r="BA37" s="346"/>
      <c r="BB37" s="346"/>
      <c r="BC37" s="346"/>
      <c r="BD37" s="347"/>
      <c r="BE37" s="304"/>
      <c r="BF37" s="306"/>
      <c r="BG37" s="584"/>
      <c r="BH37" s="585"/>
      <c r="BI37" s="586"/>
      <c r="BJ37" s="584"/>
      <c r="BK37" s="585"/>
      <c r="BL37" s="586"/>
    </row>
    <row r="38" spans="1:64" ht="11.25" customHeight="1">
      <c r="A38" s="7"/>
      <c r="B38" s="543"/>
      <c r="C38" s="541"/>
      <c r="D38" s="352" t="s">
        <v>326</v>
      </c>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4"/>
      <c r="AF38" s="304" t="s">
        <v>1028</v>
      </c>
      <c r="AG38" s="305"/>
      <c r="AH38" s="305"/>
      <c r="AI38" s="305"/>
      <c r="AJ38" s="305"/>
      <c r="AK38" s="305"/>
      <c r="AL38" s="305"/>
      <c r="AM38" s="305"/>
      <c r="AN38" s="306"/>
      <c r="AO38" s="352" t="s">
        <v>465</v>
      </c>
      <c r="AP38" s="353"/>
      <c r="AQ38" s="354"/>
      <c r="AR38" s="304" t="s">
        <v>485</v>
      </c>
      <c r="AS38" s="305"/>
      <c r="AT38" s="305"/>
      <c r="AU38" s="305"/>
      <c r="AV38" s="305"/>
      <c r="AW38" s="305"/>
      <c r="AX38" s="305"/>
      <c r="AY38" s="306"/>
      <c r="AZ38" s="345">
        <v>39173</v>
      </c>
      <c r="BA38" s="346"/>
      <c r="BB38" s="346"/>
      <c r="BC38" s="346"/>
      <c r="BD38" s="347"/>
      <c r="BE38" s="304"/>
      <c r="BF38" s="306"/>
      <c r="BG38" s="584"/>
      <c r="BH38" s="585"/>
      <c r="BI38" s="586"/>
      <c r="BJ38" s="584"/>
      <c r="BK38" s="585"/>
      <c r="BL38" s="586"/>
    </row>
    <row r="39" spans="1:64" ht="11.25" customHeight="1">
      <c r="A39" s="7"/>
      <c r="B39" s="543"/>
      <c r="C39" s="541"/>
      <c r="D39" s="352" t="s">
        <v>322</v>
      </c>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4"/>
      <c r="AF39" s="304" t="s">
        <v>478</v>
      </c>
      <c r="AG39" s="305"/>
      <c r="AH39" s="305"/>
      <c r="AI39" s="305"/>
      <c r="AJ39" s="305"/>
      <c r="AK39" s="305"/>
      <c r="AL39" s="305"/>
      <c r="AM39" s="305"/>
      <c r="AN39" s="306"/>
      <c r="AO39" s="352" t="s">
        <v>465</v>
      </c>
      <c r="AP39" s="353"/>
      <c r="AQ39" s="354"/>
      <c r="AR39" s="304" t="s">
        <v>486</v>
      </c>
      <c r="AS39" s="305"/>
      <c r="AT39" s="305"/>
      <c r="AU39" s="305"/>
      <c r="AV39" s="305"/>
      <c r="AW39" s="305"/>
      <c r="AX39" s="305"/>
      <c r="AY39" s="306"/>
      <c r="AZ39" s="345">
        <v>36708</v>
      </c>
      <c r="BA39" s="346"/>
      <c r="BB39" s="346"/>
      <c r="BC39" s="346"/>
      <c r="BD39" s="347"/>
      <c r="BE39" s="361">
        <v>40</v>
      </c>
      <c r="BF39" s="363"/>
      <c r="BG39" s="584"/>
      <c r="BH39" s="585"/>
      <c r="BI39" s="586"/>
      <c r="BJ39" s="584"/>
      <c r="BK39" s="585"/>
      <c r="BL39" s="586"/>
    </row>
    <row r="40" spans="1:64" ht="11.25" customHeight="1">
      <c r="A40" s="7"/>
      <c r="B40" s="543"/>
      <c r="C40" s="541"/>
      <c r="D40" s="352" t="s">
        <v>322</v>
      </c>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4"/>
      <c r="AF40" s="304" t="s">
        <v>479</v>
      </c>
      <c r="AG40" s="305"/>
      <c r="AH40" s="305"/>
      <c r="AI40" s="305"/>
      <c r="AJ40" s="305"/>
      <c r="AK40" s="305"/>
      <c r="AL40" s="305"/>
      <c r="AM40" s="305"/>
      <c r="AN40" s="306"/>
      <c r="AO40" s="352" t="s">
        <v>465</v>
      </c>
      <c r="AP40" s="353"/>
      <c r="AQ40" s="354"/>
      <c r="AR40" s="304" t="s">
        <v>486</v>
      </c>
      <c r="AS40" s="305"/>
      <c r="AT40" s="305"/>
      <c r="AU40" s="305"/>
      <c r="AV40" s="305"/>
      <c r="AW40" s="305"/>
      <c r="AX40" s="305"/>
      <c r="AY40" s="306"/>
      <c r="AZ40" s="345">
        <v>36708</v>
      </c>
      <c r="BA40" s="346"/>
      <c r="BB40" s="346"/>
      <c r="BC40" s="346"/>
      <c r="BD40" s="347"/>
      <c r="BE40" s="358"/>
      <c r="BF40" s="360"/>
      <c r="BG40" s="584"/>
      <c r="BH40" s="585"/>
      <c r="BI40" s="586"/>
      <c r="BJ40" s="584"/>
      <c r="BK40" s="585"/>
      <c r="BL40" s="586"/>
    </row>
    <row r="41" spans="1:64" ht="11.25" customHeight="1">
      <c r="A41" s="7"/>
      <c r="B41" s="543"/>
      <c r="C41" s="544"/>
      <c r="D41" s="352" t="s">
        <v>322</v>
      </c>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4"/>
      <c r="AF41" s="361" t="s">
        <v>480</v>
      </c>
      <c r="AG41" s="362"/>
      <c r="AH41" s="362"/>
      <c r="AI41" s="362"/>
      <c r="AJ41" s="362"/>
      <c r="AK41" s="362"/>
      <c r="AL41" s="362"/>
      <c r="AM41" s="362"/>
      <c r="AN41" s="363"/>
      <c r="AO41" s="378" t="s">
        <v>465</v>
      </c>
      <c r="AP41" s="379"/>
      <c r="AQ41" s="380"/>
      <c r="AR41" s="361" t="s">
        <v>487</v>
      </c>
      <c r="AS41" s="362"/>
      <c r="AT41" s="362"/>
      <c r="AU41" s="362"/>
      <c r="AV41" s="362"/>
      <c r="AW41" s="362"/>
      <c r="AX41" s="362"/>
      <c r="AY41" s="363"/>
      <c r="AZ41" s="345">
        <v>36654</v>
      </c>
      <c r="BA41" s="346"/>
      <c r="BB41" s="346"/>
      <c r="BC41" s="346"/>
      <c r="BD41" s="347"/>
      <c r="BE41" s="361">
        <v>30</v>
      </c>
      <c r="BF41" s="363"/>
      <c r="BG41" s="584"/>
      <c r="BH41" s="585"/>
      <c r="BI41" s="586"/>
      <c r="BJ41" s="584"/>
      <c r="BK41" s="585"/>
      <c r="BL41" s="586"/>
    </row>
    <row r="42" spans="1:64" ht="11.25" customHeight="1">
      <c r="A42" s="7"/>
      <c r="B42" s="543"/>
      <c r="C42" s="544"/>
      <c r="D42" s="352" t="s">
        <v>322</v>
      </c>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64" t="s">
        <v>481</v>
      </c>
      <c r="AG42" s="365"/>
      <c r="AH42" s="365"/>
      <c r="AI42" s="365"/>
      <c r="AJ42" s="365"/>
      <c r="AK42" s="365"/>
      <c r="AL42" s="365"/>
      <c r="AM42" s="365"/>
      <c r="AN42" s="366"/>
      <c r="AO42" s="412" t="s">
        <v>472</v>
      </c>
      <c r="AP42" s="413"/>
      <c r="AQ42" s="414"/>
      <c r="AR42" s="364" t="s">
        <v>488</v>
      </c>
      <c r="AS42" s="365"/>
      <c r="AT42" s="365"/>
      <c r="AU42" s="365"/>
      <c r="AV42" s="365"/>
      <c r="AW42" s="365"/>
      <c r="AX42" s="365"/>
      <c r="AY42" s="366"/>
      <c r="AZ42" s="375">
        <v>36654</v>
      </c>
      <c r="BA42" s="376"/>
      <c r="BB42" s="376"/>
      <c r="BC42" s="376"/>
      <c r="BD42" s="377"/>
      <c r="BE42" s="553"/>
      <c r="BF42" s="555"/>
      <c r="BG42" s="520"/>
      <c r="BH42" s="520"/>
      <c r="BI42" s="521"/>
      <c r="BJ42" s="584"/>
      <c r="BK42" s="585"/>
      <c r="BL42" s="586"/>
    </row>
    <row r="43" spans="1:64" ht="11.25" customHeight="1">
      <c r="A43" s="7"/>
      <c r="B43" s="542" t="s">
        <v>43</v>
      </c>
      <c r="C43" s="540" t="s">
        <v>142</v>
      </c>
      <c r="D43" s="461" t="s">
        <v>489</v>
      </c>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3"/>
      <c r="AF43" s="358" t="s">
        <v>492</v>
      </c>
      <c r="AG43" s="359"/>
      <c r="AH43" s="359"/>
      <c r="AI43" s="359"/>
      <c r="AJ43" s="359"/>
      <c r="AK43" s="359"/>
      <c r="AL43" s="359"/>
      <c r="AM43" s="359"/>
      <c r="AN43" s="360"/>
      <c r="AO43" s="355" t="s">
        <v>465</v>
      </c>
      <c r="AP43" s="356"/>
      <c r="AQ43" s="357"/>
      <c r="AR43" s="358" t="s">
        <v>497</v>
      </c>
      <c r="AS43" s="359"/>
      <c r="AT43" s="359"/>
      <c r="AU43" s="359"/>
      <c r="AV43" s="359"/>
      <c r="AW43" s="359"/>
      <c r="AX43" s="359"/>
      <c r="AY43" s="360"/>
      <c r="AZ43" s="629">
        <v>38721</v>
      </c>
      <c r="BA43" s="630"/>
      <c r="BB43" s="630"/>
      <c r="BC43" s="630"/>
      <c r="BD43" s="631"/>
      <c r="BE43" s="358"/>
      <c r="BF43" s="360"/>
      <c r="BG43" s="547"/>
      <c r="BH43" s="548"/>
      <c r="BI43" s="549"/>
      <c r="BJ43" s="584"/>
      <c r="BK43" s="585"/>
      <c r="BL43" s="586"/>
    </row>
    <row r="44" spans="1:64" ht="11.25" customHeight="1">
      <c r="A44" s="7"/>
      <c r="B44" s="543"/>
      <c r="C44" s="541"/>
      <c r="D44" s="352" t="s">
        <v>360</v>
      </c>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4"/>
      <c r="AF44" s="304" t="s">
        <v>493</v>
      </c>
      <c r="AG44" s="305"/>
      <c r="AH44" s="305"/>
      <c r="AI44" s="305"/>
      <c r="AJ44" s="305"/>
      <c r="AK44" s="305"/>
      <c r="AL44" s="305"/>
      <c r="AM44" s="305"/>
      <c r="AN44" s="306"/>
      <c r="AO44" s="352" t="s">
        <v>465</v>
      </c>
      <c r="AP44" s="353"/>
      <c r="AQ44" s="354"/>
      <c r="AR44" s="304" t="s">
        <v>497</v>
      </c>
      <c r="AS44" s="305"/>
      <c r="AT44" s="305"/>
      <c r="AU44" s="305"/>
      <c r="AV44" s="305"/>
      <c r="AW44" s="305"/>
      <c r="AX44" s="305"/>
      <c r="AY44" s="306"/>
      <c r="AZ44" s="345">
        <v>38721</v>
      </c>
      <c r="BA44" s="346"/>
      <c r="BB44" s="346"/>
      <c r="BC44" s="346"/>
      <c r="BD44" s="347"/>
      <c r="BE44" s="304"/>
      <c r="BF44" s="306"/>
      <c r="BG44" s="547"/>
      <c r="BH44" s="548"/>
      <c r="BI44" s="549"/>
      <c r="BJ44" s="584"/>
      <c r="BK44" s="585"/>
      <c r="BL44" s="586"/>
    </row>
    <row r="45" spans="1:64" ht="11.25" customHeight="1">
      <c r="A45" s="7"/>
      <c r="B45" s="543"/>
      <c r="C45" s="541"/>
      <c r="D45" s="352" t="s">
        <v>360</v>
      </c>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4"/>
      <c r="AF45" s="304" t="s">
        <v>494</v>
      </c>
      <c r="AG45" s="305"/>
      <c r="AH45" s="305"/>
      <c r="AI45" s="305"/>
      <c r="AJ45" s="305"/>
      <c r="AK45" s="305"/>
      <c r="AL45" s="305"/>
      <c r="AM45" s="305"/>
      <c r="AN45" s="306"/>
      <c r="AO45" s="352" t="s">
        <v>465</v>
      </c>
      <c r="AP45" s="353"/>
      <c r="AQ45" s="354"/>
      <c r="AR45" s="304" t="s">
        <v>497</v>
      </c>
      <c r="AS45" s="305"/>
      <c r="AT45" s="305"/>
      <c r="AU45" s="305"/>
      <c r="AV45" s="305"/>
      <c r="AW45" s="305"/>
      <c r="AX45" s="305"/>
      <c r="AY45" s="306"/>
      <c r="AZ45" s="345">
        <v>38721</v>
      </c>
      <c r="BA45" s="346"/>
      <c r="BB45" s="346"/>
      <c r="BC45" s="346"/>
      <c r="BD45" s="347"/>
      <c r="BE45" s="304"/>
      <c r="BF45" s="306"/>
      <c r="BG45" s="547"/>
      <c r="BH45" s="548"/>
      <c r="BI45" s="549"/>
      <c r="BJ45" s="584"/>
      <c r="BK45" s="585"/>
      <c r="BL45" s="586"/>
    </row>
    <row r="46" spans="1:64" ht="11.25" customHeight="1">
      <c r="A46" s="7"/>
      <c r="B46" s="543"/>
      <c r="C46" s="541"/>
      <c r="D46" s="355" t="s">
        <v>490</v>
      </c>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7"/>
      <c r="AF46" s="304" t="s">
        <v>495</v>
      </c>
      <c r="AG46" s="305"/>
      <c r="AH46" s="305"/>
      <c r="AI46" s="305"/>
      <c r="AJ46" s="305"/>
      <c r="AK46" s="305"/>
      <c r="AL46" s="305"/>
      <c r="AM46" s="305"/>
      <c r="AN46" s="306"/>
      <c r="AO46" s="352" t="s">
        <v>465</v>
      </c>
      <c r="AP46" s="353"/>
      <c r="AQ46" s="354"/>
      <c r="AR46" s="304" t="s">
        <v>497</v>
      </c>
      <c r="AS46" s="305"/>
      <c r="AT46" s="305"/>
      <c r="AU46" s="305"/>
      <c r="AV46" s="305"/>
      <c r="AW46" s="305"/>
      <c r="AX46" s="305"/>
      <c r="AY46" s="306"/>
      <c r="AZ46" s="345">
        <v>38721</v>
      </c>
      <c r="BA46" s="346"/>
      <c r="BB46" s="346"/>
      <c r="BC46" s="346"/>
      <c r="BD46" s="347"/>
      <c r="BE46" s="304"/>
      <c r="BF46" s="306"/>
      <c r="BG46" s="547"/>
      <c r="BH46" s="548"/>
      <c r="BI46" s="549"/>
      <c r="BJ46" s="584"/>
      <c r="BK46" s="585"/>
      <c r="BL46" s="586"/>
    </row>
    <row r="47" spans="1:64" ht="11.25" customHeight="1">
      <c r="A47" s="7"/>
      <c r="B47" s="543"/>
      <c r="C47" s="541" t="s">
        <v>143</v>
      </c>
      <c r="D47" s="352" t="s">
        <v>348</v>
      </c>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4"/>
      <c r="AF47" s="304" t="s">
        <v>495</v>
      </c>
      <c r="AG47" s="305"/>
      <c r="AH47" s="305"/>
      <c r="AI47" s="305"/>
      <c r="AJ47" s="305"/>
      <c r="AK47" s="305"/>
      <c r="AL47" s="305"/>
      <c r="AM47" s="305"/>
      <c r="AN47" s="306"/>
      <c r="AO47" s="352" t="s">
        <v>465</v>
      </c>
      <c r="AP47" s="353"/>
      <c r="AQ47" s="354"/>
      <c r="AR47" s="304" t="s">
        <v>497</v>
      </c>
      <c r="AS47" s="305"/>
      <c r="AT47" s="305"/>
      <c r="AU47" s="305"/>
      <c r="AV47" s="305"/>
      <c r="AW47" s="305"/>
      <c r="AX47" s="305"/>
      <c r="AY47" s="306"/>
      <c r="AZ47" s="345">
        <v>38721</v>
      </c>
      <c r="BA47" s="346"/>
      <c r="BB47" s="346"/>
      <c r="BC47" s="346"/>
      <c r="BD47" s="347"/>
      <c r="BE47" s="304"/>
      <c r="BF47" s="306"/>
      <c r="BG47" s="547"/>
      <c r="BH47" s="548"/>
      <c r="BI47" s="549"/>
      <c r="BJ47" s="584"/>
      <c r="BK47" s="585"/>
      <c r="BL47" s="586"/>
    </row>
    <row r="48" spans="1:64" ht="11.25" customHeight="1">
      <c r="A48" s="7"/>
      <c r="B48" s="543"/>
      <c r="C48" s="541"/>
      <c r="D48" s="352" t="s">
        <v>363</v>
      </c>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4"/>
      <c r="AF48" s="304" t="s">
        <v>495</v>
      </c>
      <c r="AG48" s="305"/>
      <c r="AH48" s="305"/>
      <c r="AI48" s="305"/>
      <c r="AJ48" s="305"/>
      <c r="AK48" s="305"/>
      <c r="AL48" s="305"/>
      <c r="AM48" s="305"/>
      <c r="AN48" s="306"/>
      <c r="AO48" s="352" t="s">
        <v>465</v>
      </c>
      <c r="AP48" s="353"/>
      <c r="AQ48" s="354"/>
      <c r="AR48" s="304" t="s">
        <v>497</v>
      </c>
      <c r="AS48" s="305"/>
      <c r="AT48" s="305"/>
      <c r="AU48" s="305"/>
      <c r="AV48" s="305"/>
      <c r="AW48" s="305"/>
      <c r="AX48" s="305"/>
      <c r="AY48" s="306"/>
      <c r="AZ48" s="345">
        <v>38721</v>
      </c>
      <c r="BA48" s="346"/>
      <c r="BB48" s="346"/>
      <c r="BC48" s="346"/>
      <c r="BD48" s="347"/>
      <c r="BE48" s="304"/>
      <c r="BF48" s="306"/>
      <c r="BG48" s="547"/>
      <c r="BH48" s="548"/>
      <c r="BI48" s="549"/>
      <c r="BJ48" s="584"/>
      <c r="BK48" s="585"/>
      <c r="BL48" s="586"/>
    </row>
    <row r="49" spans="1:64" ht="11.25" customHeight="1">
      <c r="A49" s="7"/>
      <c r="B49" s="543"/>
      <c r="C49" s="541"/>
      <c r="D49" s="352" t="s">
        <v>349</v>
      </c>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4"/>
      <c r="AF49" s="304" t="s">
        <v>495</v>
      </c>
      <c r="AG49" s="305"/>
      <c r="AH49" s="305"/>
      <c r="AI49" s="305"/>
      <c r="AJ49" s="305"/>
      <c r="AK49" s="305"/>
      <c r="AL49" s="305"/>
      <c r="AM49" s="305"/>
      <c r="AN49" s="306"/>
      <c r="AO49" s="352" t="s">
        <v>465</v>
      </c>
      <c r="AP49" s="353"/>
      <c r="AQ49" s="354"/>
      <c r="AR49" s="304" t="s">
        <v>497</v>
      </c>
      <c r="AS49" s="305"/>
      <c r="AT49" s="305"/>
      <c r="AU49" s="305"/>
      <c r="AV49" s="305"/>
      <c r="AW49" s="305"/>
      <c r="AX49" s="305"/>
      <c r="AY49" s="306"/>
      <c r="AZ49" s="345">
        <v>38721</v>
      </c>
      <c r="BA49" s="346"/>
      <c r="BB49" s="346"/>
      <c r="BC49" s="346"/>
      <c r="BD49" s="347"/>
      <c r="BE49" s="304"/>
      <c r="BF49" s="306"/>
      <c r="BG49" s="547"/>
      <c r="BH49" s="548"/>
      <c r="BI49" s="549"/>
      <c r="BJ49" s="584"/>
      <c r="BK49" s="585"/>
      <c r="BL49" s="586"/>
    </row>
    <row r="50" spans="1:64" ht="11.25" customHeight="1">
      <c r="A50" s="7"/>
      <c r="B50" s="543"/>
      <c r="C50" s="541"/>
      <c r="D50" s="352" t="s">
        <v>350</v>
      </c>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4"/>
      <c r="AF50" s="304" t="s">
        <v>495</v>
      </c>
      <c r="AG50" s="305"/>
      <c r="AH50" s="305"/>
      <c r="AI50" s="305"/>
      <c r="AJ50" s="305"/>
      <c r="AK50" s="305"/>
      <c r="AL50" s="305"/>
      <c r="AM50" s="305"/>
      <c r="AN50" s="306"/>
      <c r="AO50" s="352" t="s">
        <v>465</v>
      </c>
      <c r="AP50" s="353"/>
      <c r="AQ50" s="354"/>
      <c r="AR50" s="304" t="s">
        <v>497</v>
      </c>
      <c r="AS50" s="305"/>
      <c r="AT50" s="305"/>
      <c r="AU50" s="305"/>
      <c r="AV50" s="305"/>
      <c r="AW50" s="305"/>
      <c r="AX50" s="305"/>
      <c r="AY50" s="306"/>
      <c r="AZ50" s="345">
        <v>38721</v>
      </c>
      <c r="BA50" s="346"/>
      <c r="BB50" s="346"/>
      <c r="BC50" s="346"/>
      <c r="BD50" s="347"/>
      <c r="BE50" s="304"/>
      <c r="BF50" s="306"/>
      <c r="BG50" s="547"/>
      <c r="BH50" s="548"/>
      <c r="BI50" s="549"/>
      <c r="BJ50" s="584"/>
      <c r="BK50" s="585"/>
      <c r="BL50" s="586"/>
    </row>
    <row r="51" spans="1:64" ht="11.25" customHeight="1">
      <c r="A51" s="7"/>
      <c r="B51" s="543"/>
      <c r="C51" s="541"/>
      <c r="D51" s="352" t="s">
        <v>347</v>
      </c>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4"/>
      <c r="AF51" s="304" t="s">
        <v>495</v>
      </c>
      <c r="AG51" s="305"/>
      <c r="AH51" s="305"/>
      <c r="AI51" s="305"/>
      <c r="AJ51" s="305"/>
      <c r="AK51" s="305"/>
      <c r="AL51" s="305"/>
      <c r="AM51" s="305"/>
      <c r="AN51" s="306"/>
      <c r="AO51" s="352" t="s">
        <v>465</v>
      </c>
      <c r="AP51" s="353"/>
      <c r="AQ51" s="354"/>
      <c r="AR51" s="304" t="s">
        <v>497</v>
      </c>
      <c r="AS51" s="305"/>
      <c r="AT51" s="305"/>
      <c r="AU51" s="305"/>
      <c r="AV51" s="305"/>
      <c r="AW51" s="305"/>
      <c r="AX51" s="305"/>
      <c r="AY51" s="306"/>
      <c r="AZ51" s="345">
        <v>38721</v>
      </c>
      <c r="BA51" s="346"/>
      <c r="BB51" s="346"/>
      <c r="BC51" s="346"/>
      <c r="BD51" s="347"/>
      <c r="BE51" s="304"/>
      <c r="BF51" s="306"/>
      <c r="BG51" s="547"/>
      <c r="BH51" s="548"/>
      <c r="BI51" s="549"/>
      <c r="BJ51" s="584"/>
      <c r="BK51" s="585"/>
      <c r="BL51" s="586"/>
    </row>
    <row r="52" spans="1:64" ht="11.25" customHeight="1">
      <c r="A52" s="9"/>
      <c r="B52" s="545"/>
      <c r="C52" s="546"/>
      <c r="D52" s="412" t="s">
        <v>496</v>
      </c>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4"/>
      <c r="AF52" s="364" t="s">
        <v>1029</v>
      </c>
      <c r="AG52" s="365"/>
      <c r="AH52" s="365"/>
      <c r="AI52" s="365"/>
      <c r="AJ52" s="365"/>
      <c r="AK52" s="365"/>
      <c r="AL52" s="365"/>
      <c r="AM52" s="365"/>
      <c r="AN52" s="366"/>
      <c r="AO52" s="412" t="s">
        <v>465</v>
      </c>
      <c r="AP52" s="413"/>
      <c r="AQ52" s="414"/>
      <c r="AR52" s="364" t="s">
        <v>497</v>
      </c>
      <c r="AS52" s="365"/>
      <c r="AT52" s="365"/>
      <c r="AU52" s="365"/>
      <c r="AV52" s="365"/>
      <c r="AW52" s="365"/>
      <c r="AX52" s="365"/>
      <c r="AY52" s="366"/>
      <c r="AZ52" s="375">
        <v>36617</v>
      </c>
      <c r="BA52" s="376"/>
      <c r="BB52" s="376"/>
      <c r="BC52" s="376"/>
      <c r="BD52" s="377"/>
      <c r="BE52" s="364"/>
      <c r="BF52" s="366"/>
      <c r="BG52" s="550"/>
      <c r="BH52" s="551"/>
      <c r="BI52" s="552"/>
      <c r="BJ52" s="519"/>
      <c r="BK52" s="520"/>
      <c r="BL52" s="521"/>
    </row>
    <row r="53" spans="1:64" s="2" customFormat="1" ht="6" customHeight="1">
      <c r="A53" s="61"/>
      <c r="B53" s="61"/>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73"/>
      <c r="AO53" s="74"/>
      <c r="AP53" s="62"/>
      <c r="AQ53" s="62"/>
      <c r="AR53" s="62"/>
      <c r="AS53" s="62"/>
      <c r="AT53" s="62"/>
      <c r="AU53" s="62"/>
      <c r="AV53" s="62"/>
      <c r="AW53" s="62"/>
      <c r="AX53" s="62"/>
      <c r="AY53" s="62"/>
      <c r="AZ53" s="62"/>
      <c r="BA53" s="62"/>
      <c r="BB53" s="62"/>
      <c r="BC53" s="62"/>
      <c r="BD53" s="62"/>
      <c r="BE53" s="62"/>
      <c r="BF53" s="62"/>
      <c r="BG53" s="62"/>
      <c r="BH53" s="62"/>
      <c r="BI53" s="62"/>
      <c r="BJ53" s="62"/>
      <c r="BK53" s="62"/>
      <c r="BL53" s="62"/>
    </row>
    <row r="54" spans="1:64" ht="11.25" customHeight="1">
      <c r="A54" s="319" t="s">
        <v>12</v>
      </c>
      <c r="B54" s="320"/>
      <c r="C54" s="321"/>
      <c r="D54" s="327" t="s">
        <v>160</v>
      </c>
      <c r="E54" s="328"/>
      <c r="F54" s="328"/>
      <c r="G54" s="328"/>
      <c r="H54" s="328"/>
      <c r="I54" s="329"/>
      <c r="J54" s="327" t="s">
        <v>15</v>
      </c>
      <c r="K54" s="328"/>
      <c r="L54" s="328"/>
      <c r="M54" s="328"/>
      <c r="N54" s="328"/>
      <c r="O54" s="328"/>
      <c r="P54" s="328"/>
      <c r="Q54" s="328"/>
      <c r="R54" s="328"/>
      <c r="S54" s="328"/>
      <c r="T54" s="328"/>
      <c r="U54" s="328"/>
      <c r="V54" s="328"/>
      <c r="W54" s="328"/>
      <c r="X54" s="328"/>
      <c r="Y54" s="329"/>
      <c r="Z54" s="327" t="s">
        <v>17</v>
      </c>
      <c r="AA54" s="328"/>
      <c r="AB54" s="328"/>
      <c r="AC54" s="328"/>
      <c r="AD54" s="328"/>
      <c r="AE54" s="328"/>
      <c r="AF54" s="328"/>
      <c r="AG54" s="328"/>
      <c r="AH54" s="328"/>
      <c r="AI54" s="328"/>
      <c r="AJ54" s="328"/>
      <c r="AK54" s="328"/>
      <c r="AL54" s="328"/>
      <c r="AM54" s="328"/>
      <c r="AN54" s="329"/>
      <c r="AO54" s="327" t="s">
        <v>18</v>
      </c>
      <c r="AP54" s="328"/>
      <c r="AQ54" s="328"/>
      <c r="AR54" s="328"/>
      <c r="AS54" s="328"/>
      <c r="AT54" s="328"/>
      <c r="AU54" s="328"/>
      <c r="AV54" s="328"/>
      <c r="AW54" s="328"/>
      <c r="AX54" s="328"/>
      <c r="AY54" s="329"/>
      <c r="AZ54" s="327" t="s">
        <v>87</v>
      </c>
      <c r="BA54" s="328"/>
      <c r="BB54" s="328"/>
      <c r="BC54" s="328"/>
      <c r="BD54" s="328"/>
      <c r="BE54" s="328"/>
      <c r="BF54" s="328"/>
      <c r="BG54" s="328"/>
      <c r="BH54" s="328"/>
      <c r="BI54" s="328"/>
      <c r="BJ54" s="328"/>
      <c r="BK54" s="328"/>
      <c r="BL54" s="329"/>
    </row>
    <row r="55" spans="1:64" ht="11.25" customHeight="1">
      <c r="A55" s="471"/>
      <c r="B55" s="472"/>
      <c r="C55" s="473"/>
      <c r="D55" s="522">
        <v>12</v>
      </c>
      <c r="E55" s="523"/>
      <c r="F55" s="523"/>
      <c r="G55" s="523"/>
      <c r="H55" s="523"/>
      <c r="I55" s="524"/>
      <c r="J55" s="381" t="s">
        <v>1037</v>
      </c>
      <c r="K55" s="382"/>
      <c r="L55" s="382"/>
      <c r="M55" s="382"/>
      <c r="N55" s="382"/>
      <c r="O55" s="382"/>
      <c r="P55" s="382"/>
      <c r="Q55" s="382"/>
      <c r="R55" s="382"/>
      <c r="S55" s="382"/>
      <c r="T55" s="382"/>
      <c r="U55" s="382"/>
      <c r="V55" s="382"/>
      <c r="W55" s="382"/>
      <c r="X55" s="382"/>
      <c r="Y55" s="383"/>
      <c r="Z55" s="381" t="s">
        <v>515</v>
      </c>
      <c r="AA55" s="382"/>
      <c r="AB55" s="382"/>
      <c r="AC55" s="382"/>
      <c r="AD55" s="382"/>
      <c r="AE55" s="382"/>
      <c r="AF55" s="382"/>
      <c r="AG55" s="382"/>
      <c r="AH55" s="382"/>
      <c r="AI55" s="382"/>
      <c r="AJ55" s="382"/>
      <c r="AK55" s="382"/>
      <c r="AL55" s="382"/>
      <c r="AM55" s="382"/>
      <c r="AN55" s="383"/>
      <c r="AO55" s="336">
        <v>38721</v>
      </c>
      <c r="AP55" s="337"/>
      <c r="AQ55" s="337"/>
      <c r="AR55" s="337"/>
      <c r="AS55" s="337"/>
      <c r="AT55" s="337"/>
      <c r="AU55" s="337"/>
      <c r="AV55" s="337"/>
      <c r="AW55" s="337"/>
      <c r="AX55" s="337"/>
      <c r="AY55" s="338"/>
      <c r="AZ55" s="632"/>
      <c r="BA55" s="633"/>
      <c r="BB55" s="633"/>
      <c r="BC55" s="633"/>
      <c r="BD55" s="633"/>
      <c r="BE55" s="633"/>
      <c r="BF55" s="633"/>
      <c r="BG55" s="633"/>
      <c r="BH55" s="633"/>
      <c r="BI55" s="633"/>
      <c r="BJ55" s="633"/>
      <c r="BK55" s="633"/>
      <c r="BL55" s="634"/>
    </row>
    <row r="56" spans="1:64" ht="11.25" customHeight="1">
      <c r="A56" s="471"/>
      <c r="B56" s="472"/>
      <c r="C56" s="473"/>
      <c r="D56" s="273">
        <v>12</v>
      </c>
      <c r="E56" s="274"/>
      <c r="F56" s="274"/>
      <c r="G56" s="274"/>
      <c r="H56" s="274"/>
      <c r="I56" s="275"/>
      <c r="J56" s="304" t="s">
        <v>1038</v>
      </c>
      <c r="K56" s="305"/>
      <c r="L56" s="305"/>
      <c r="M56" s="305"/>
      <c r="N56" s="305"/>
      <c r="O56" s="305"/>
      <c r="P56" s="305"/>
      <c r="Q56" s="305"/>
      <c r="R56" s="305"/>
      <c r="S56" s="305"/>
      <c r="T56" s="305"/>
      <c r="U56" s="305"/>
      <c r="V56" s="305"/>
      <c r="W56" s="305"/>
      <c r="X56" s="305"/>
      <c r="Y56" s="306"/>
      <c r="Z56" s="304" t="s">
        <v>516</v>
      </c>
      <c r="AA56" s="305"/>
      <c r="AB56" s="305"/>
      <c r="AC56" s="305"/>
      <c r="AD56" s="305"/>
      <c r="AE56" s="305"/>
      <c r="AF56" s="305"/>
      <c r="AG56" s="305"/>
      <c r="AH56" s="305"/>
      <c r="AI56" s="305"/>
      <c r="AJ56" s="305"/>
      <c r="AK56" s="305"/>
      <c r="AL56" s="305"/>
      <c r="AM56" s="305"/>
      <c r="AN56" s="306"/>
      <c r="AO56" s="345">
        <v>40379</v>
      </c>
      <c r="AP56" s="346"/>
      <c r="AQ56" s="346"/>
      <c r="AR56" s="346"/>
      <c r="AS56" s="346"/>
      <c r="AT56" s="346"/>
      <c r="AU56" s="346"/>
      <c r="AV56" s="346"/>
      <c r="AW56" s="346"/>
      <c r="AX56" s="346"/>
      <c r="AY56" s="347"/>
      <c r="AZ56" s="330"/>
      <c r="BA56" s="331"/>
      <c r="BB56" s="331"/>
      <c r="BC56" s="331"/>
      <c r="BD56" s="331"/>
      <c r="BE56" s="331"/>
      <c r="BF56" s="331"/>
      <c r="BG56" s="331"/>
      <c r="BH56" s="331"/>
      <c r="BI56" s="331"/>
      <c r="BJ56" s="331"/>
      <c r="BK56" s="331"/>
      <c r="BL56" s="332"/>
    </row>
    <row r="57" spans="1:64" ht="11.25" customHeight="1">
      <c r="A57" s="471"/>
      <c r="B57" s="472"/>
      <c r="C57" s="473"/>
      <c r="D57" s="273">
        <v>15</v>
      </c>
      <c r="E57" s="274"/>
      <c r="F57" s="274"/>
      <c r="G57" s="274"/>
      <c r="H57" s="274"/>
      <c r="I57" s="275"/>
      <c r="J57" s="304" t="s">
        <v>517</v>
      </c>
      <c r="K57" s="305"/>
      <c r="L57" s="305"/>
      <c r="M57" s="305"/>
      <c r="N57" s="305"/>
      <c r="O57" s="305"/>
      <c r="P57" s="305"/>
      <c r="Q57" s="305"/>
      <c r="R57" s="305"/>
      <c r="S57" s="305"/>
      <c r="T57" s="305"/>
      <c r="U57" s="305"/>
      <c r="V57" s="305"/>
      <c r="W57" s="305"/>
      <c r="X57" s="305"/>
      <c r="Y57" s="306"/>
      <c r="Z57" s="304" t="s">
        <v>518</v>
      </c>
      <c r="AA57" s="305"/>
      <c r="AB57" s="305"/>
      <c r="AC57" s="305"/>
      <c r="AD57" s="305"/>
      <c r="AE57" s="305"/>
      <c r="AF57" s="305"/>
      <c r="AG57" s="305"/>
      <c r="AH57" s="305"/>
      <c r="AI57" s="305"/>
      <c r="AJ57" s="305"/>
      <c r="AK57" s="305"/>
      <c r="AL57" s="305"/>
      <c r="AM57" s="305"/>
      <c r="AN57" s="306"/>
      <c r="AO57" s="345">
        <v>38721</v>
      </c>
      <c r="AP57" s="346"/>
      <c r="AQ57" s="346"/>
      <c r="AR57" s="346"/>
      <c r="AS57" s="346"/>
      <c r="AT57" s="346"/>
      <c r="AU57" s="346"/>
      <c r="AV57" s="346"/>
      <c r="AW57" s="346"/>
      <c r="AX57" s="346"/>
      <c r="AY57" s="347"/>
      <c r="AZ57" s="330"/>
      <c r="BA57" s="331"/>
      <c r="BB57" s="331"/>
      <c r="BC57" s="331"/>
      <c r="BD57" s="331"/>
      <c r="BE57" s="331"/>
      <c r="BF57" s="331"/>
      <c r="BG57" s="331"/>
      <c r="BH57" s="331"/>
      <c r="BI57" s="331"/>
      <c r="BJ57" s="331"/>
      <c r="BK57" s="331"/>
      <c r="BL57" s="332"/>
    </row>
    <row r="58" spans="1:64" ht="11.25" customHeight="1">
      <c r="A58" s="471"/>
      <c r="B58" s="472"/>
      <c r="C58" s="473"/>
      <c r="D58" s="273">
        <v>15</v>
      </c>
      <c r="E58" s="274"/>
      <c r="F58" s="274"/>
      <c r="G58" s="274"/>
      <c r="H58" s="274"/>
      <c r="I58" s="275"/>
      <c r="J58" s="304" t="s">
        <v>519</v>
      </c>
      <c r="K58" s="305"/>
      <c r="L58" s="305"/>
      <c r="M58" s="305"/>
      <c r="N58" s="305"/>
      <c r="O58" s="305"/>
      <c r="P58" s="305"/>
      <c r="Q58" s="305"/>
      <c r="R58" s="305"/>
      <c r="S58" s="305"/>
      <c r="T58" s="305"/>
      <c r="U58" s="305"/>
      <c r="V58" s="305"/>
      <c r="W58" s="305"/>
      <c r="X58" s="305"/>
      <c r="Y58" s="306"/>
      <c r="Z58" s="304" t="s">
        <v>520</v>
      </c>
      <c r="AA58" s="305"/>
      <c r="AB58" s="305"/>
      <c r="AC58" s="305"/>
      <c r="AD58" s="305"/>
      <c r="AE58" s="305"/>
      <c r="AF58" s="305"/>
      <c r="AG58" s="305"/>
      <c r="AH58" s="305"/>
      <c r="AI58" s="305"/>
      <c r="AJ58" s="305"/>
      <c r="AK58" s="305"/>
      <c r="AL58" s="305"/>
      <c r="AM58" s="305"/>
      <c r="AN58" s="306"/>
      <c r="AO58" s="345">
        <v>38721</v>
      </c>
      <c r="AP58" s="346"/>
      <c r="AQ58" s="346"/>
      <c r="AR58" s="346"/>
      <c r="AS58" s="346"/>
      <c r="AT58" s="346"/>
      <c r="AU58" s="346"/>
      <c r="AV58" s="346"/>
      <c r="AW58" s="346"/>
      <c r="AX58" s="346"/>
      <c r="AY58" s="347"/>
      <c r="AZ58" s="330"/>
      <c r="BA58" s="331"/>
      <c r="BB58" s="331"/>
      <c r="BC58" s="331"/>
      <c r="BD58" s="331"/>
      <c r="BE58" s="331"/>
      <c r="BF58" s="331"/>
      <c r="BG58" s="331"/>
      <c r="BH58" s="331"/>
      <c r="BI58" s="331"/>
      <c r="BJ58" s="331"/>
      <c r="BK58" s="331"/>
      <c r="BL58" s="332"/>
    </row>
    <row r="59" spans="1:64" ht="11.25" customHeight="1">
      <c r="A59" s="471"/>
      <c r="B59" s="472"/>
      <c r="C59" s="473"/>
      <c r="D59" s="273">
        <v>15</v>
      </c>
      <c r="E59" s="274"/>
      <c r="F59" s="274"/>
      <c r="G59" s="274"/>
      <c r="H59" s="274"/>
      <c r="I59" s="275"/>
      <c r="J59" s="304" t="s">
        <v>521</v>
      </c>
      <c r="K59" s="305"/>
      <c r="L59" s="305"/>
      <c r="M59" s="305"/>
      <c r="N59" s="305"/>
      <c r="O59" s="305"/>
      <c r="P59" s="305"/>
      <c r="Q59" s="305"/>
      <c r="R59" s="305"/>
      <c r="S59" s="305"/>
      <c r="T59" s="305"/>
      <c r="U59" s="305"/>
      <c r="V59" s="305"/>
      <c r="W59" s="305"/>
      <c r="X59" s="305"/>
      <c r="Y59" s="306"/>
      <c r="Z59" s="304" t="s">
        <v>522</v>
      </c>
      <c r="AA59" s="305"/>
      <c r="AB59" s="305"/>
      <c r="AC59" s="305"/>
      <c r="AD59" s="305"/>
      <c r="AE59" s="305"/>
      <c r="AF59" s="305"/>
      <c r="AG59" s="305"/>
      <c r="AH59" s="305"/>
      <c r="AI59" s="305"/>
      <c r="AJ59" s="305"/>
      <c r="AK59" s="305"/>
      <c r="AL59" s="305"/>
      <c r="AM59" s="305"/>
      <c r="AN59" s="306"/>
      <c r="AO59" s="345">
        <v>38721</v>
      </c>
      <c r="AP59" s="346"/>
      <c r="AQ59" s="346"/>
      <c r="AR59" s="346"/>
      <c r="AS59" s="346"/>
      <c r="AT59" s="346"/>
      <c r="AU59" s="346"/>
      <c r="AV59" s="346"/>
      <c r="AW59" s="346"/>
      <c r="AX59" s="346"/>
      <c r="AY59" s="347"/>
      <c r="AZ59" s="330"/>
      <c r="BA59" s="331"/>
      <c r="BB59" s="331"/>
      <c r="BC59" s="331"/>
      <c r="BD59" s="331"/>
      <c r="BE59" s="331"/>
      <c r="BF59" s="331"/>
      <c r="BG59" s="331"/>
      <c r="BH59" s="331"/>
      <c r="BI59" s="331"/>
      <c r="BJ59" s="331"/>
      <c r="BK59" s="331"/>
      <c r="BL59" s="332"/>
    </row>
    <row r="60" spans="1:64" ht="11.25" customHeight="1">
      <c r="A60" s="471"/>
      <c r="B60" s="472"/>
      <c r="C60" s="473"/>
      <c r="D60" s="273">
        <v>1</v>
      </c>
      <c r="E60" s="274"/>
      <c r="F60" s="274"/>
      <c r="G60" s="274"/>
      <c r="H60" s="274"/>
      <c r="I60" s="275"/>
      <c r="J60" s="304" t="s">
        <v>523</v>
      </c>
      <c r="K60" s="305"/>
      <c r="L60" s="305"/>
      <c r="M60" s="305"/>
      <c r="N60" s="305"/>
      <c r="O60" s="305"/>
      <c r="P60" s="305"/>
      <c r="Q60" s="305"/>
      <c r="R60" s="305"/>
      <c r="S60" s="305"/>
      <c r="T60" s="305"/>
      <c r="U60" s="305"/>
      <c r="V60" s="305"/>
      <c r="W60" s="305"/>
      <c r="X60" s="305"/>
      <c r="Y60" s="306"/>
      <c r="Z60" s="304" t="s">
        <v>524</v>
      </c>
      <c r="AA60" s="305"/>
      <c r="AB60" s="305"/>
      <c r="AC60" s="305"/>
      <c r="AD60" s="305"/>
      <c r="AE60" s="305"/>
      <c r="AF60" s="305"/>
      <c r="AG60" s="305"/>
      <c r="AH60" s="305"/>
      <c r="AI60" s="305"/>
      <c r="AJ60" s="305"/>
      <c r="AK60" s="305"/>
      <c r="AL60" s="305"/>
      <c r="AM60" s="305"/>
      <c r="AN60" s="306"/>
      <c r="AO60" s="345">
        <v>38721</v>
      </c>
      <c r="AP60" s="346"/>
      <c r="AQ60" s="346"/>
      <c r="AR60" s="346"/>
      <c r="AS60" s="346"/>
      <c r="AT60" s="346"/>
      <c r="AU60" s="346"/>
      <c r="AV60" s="346"/>
      <c r="AW60" s="346"/>
      <c r="AX60" s="346"/>
      <c r="AY60" s="347"/>
      <c r="AZ60" s="330"/>
      <c r="BA60" s="331"/>
      <c r="BB60" s="331"/>
      <c r="BC60" s="331"/>
      <c r="BD60" s="331"/>
      <c r="BE60" s="331"/>
      <c r="BF60" s="331"/>
      <c r="BG60" s="331"/>
      <c r="BH60" s="331"/>
      <c r="BI60" s="331"/>
      <c r="BJ60" s="331"/>
      <c r="BK60" s="331"/>
      <c r="BL60" s="332"/>
    </row>
    <row r="61" spans="1:64" ht="11.25" customHeight="1">
      <c r="A61" s="471"/>
      <c r="B61" s="472"/>
      <c r="C61" s="473"/>
      <c r="D61" s="273">
        <v>1</v>
      </c>
      <c r="E61" s="274"/>
      <c r="F61" s="274"/>
      <c r="G61" s="274"/>
      <c r="H61" s="274"/>
      <c r="I61" s="275"/>
      <c r="J61" s="304" t="s">
        <v>525</v>
      </c>
      <c r="K61" s="305"/>
      <c r="L61" s="305"/>
      <c r="M61" s="305"/>
      <c r="N61" s="305"/>
      <c r="O61" s="305"/>
      <c r="P61" s="305"/>
      <c r="Q61" s="305"/>
      <c r="R61" s="305"/>
      <c r="S61" s="305"/>
      <c r="T61" s="305"/>
      <c r="U61" s="305"/>
      <c r="V61" s="305"/>
      <c r="W61" s="305"/>
      <c r="X61" s="305"/>
      <c r="Y61" s="306"/>
      <c r="Z61" s="304" t="s">
        <v>520</v>
      </c>
      <c r="AA61" s="305"/>
      <c r="AB61" s="305"/>
      <c r="AC61" s="305"/>
      <c r="AD61" s="305"/>
      <c r="AE61" s="305"/>
      <c r="AF61" s="305"/>
      <c r="AG61" s="305"/>
      <c r="AH61" s="305"/>
      <c r="AI61" s="305"/>
      <c r="AJ61" s="305"/>
      <c r="AK61" s="305"/>
      <c r="AL61" s="305"/>
      <c r="AM61" s="305"/>
      <c r="AN61" s="306"/>
      <c r="AO61" s="345">
        <v>38721</v>
      </c>
      <c r="AP61" s="346"/>
      <c r="AQ61" s="346"/>
      <c r="AR61" s="346"/>
      <c r="AS61" s="346"/>
      <c r="AT61" s="346"/>
      <c r="AU61" s="346"/>
      <c r="AV61" s="346"/>
      <c r="AW61" s="346"/>
      <c r="AX61" s="346"/>
      <c r="AY61" s="347"/>
      <c r="AZ61" s="330"/>
      <c r="BA61" s="331"/>
      <c r="BB61" s="331"/>
      <c r="BC61" s="331"/>
      <c r="BD61" s="331"/>
      <c r="BE61" s="331"/>
      <c r="BF61" s="331"/>
      <c r="BG61" s="331"/>
      <c r="BH61" s="331"/>
      <c r="BI61" s="331"/>
      <c r="BJ61" s="331"/>
      <c r="BK61" s="331"/>
      <c r="BL61" s="332"/>
    </row>
    <row r="62" spans="1:64" ht="11.25" customHeight="1">
      <c r="A62" s="471"/>
      <c r="B62" s="472"/>
      <c r="C62" s="473"/>
      <c r="D62" s="273">
        <v>1</v>
      </c>
      <c r="E62" s="274"/>
      <c r="F62" s="274"/>
      <c r="G62" s="274"/>
      <c r="H62" s="274"/>
      <c r="I62" s="275"/>
      <c r="J62" s="304" t="s">
        <v>526</v>
      </c>
      <c r="K62" s="305"/>
      <c r="L62" s="305"/>
      <c r="M62" s="305"/>
      <c r="N62" s="305"/>
      <c r="O62" s="305"/>
      <c r="P62" s="305"/>
      <c r="Q62" s="305"/>
      <c r="R62" s="305"/>
      <c r="S62" s="305"/>
      <c r="T62" s="305"/>
      <c r="U62" s="305"/>
      <c r="V62" s="305"/>
      <c r="W62" s="305"/>
      <c r="X62" s="305"/>
      <c r="Y62" s="306"/>
      <c r="Z62" s="304" t="s">
        <v>527</v>
      </c>
      <c r="AA62" s="305"/>
      <c r="AB62" s="305"/>
      <c r="AC62" s="305"/>
      <c r="AD62" s="305"/>
      <c r="AE62" s="305"/>
      <c r="AF62" s="305"/>
      <c r="AG62" s="305"/>
      <c r="AH62" s="305"/>
      <c r="AI62" s="305"/>
      <c r="AJ62" s="305"/>
      <c r="AK62" s="305"/>
      <c r="AL62" s="305"/>
      <c r="AM62" s="305"/>
      <c r="AN62" s="306"/>
      <c r="AO62" s="345">
        <v>38721</v>
      </c>
      <c r="AP62" s="346"/>
      <c r="AQ62" s="346"/>
      <c r="AR62" s="346"/>
      <c r="AS62" s="346"/>
      <c r="AT62" s="346"/>
      <c r="AU62" s="346"/>
      <c r="AV62" s="346"/>
      <c r="AW62" s="346"/>
      <c r="AX62" s="346"/>
      <c r="AY62" s="347"/>
      <c r="AZ62" s="330"/>
      <c r="BA62" s="331"/>
      <c r="BB62" s="331"/>
      <c r="BC62" s="331"/>
      <c r="BD62" s="331"/>
      <c r="BE62" s="331"/>
      <c r="BF62" s="331"/>
      <c r="BG62" s="331"/>
      <c r="BH62" s="331"/>
      <c r="BI62" s="331"/>
      <c r="BJ62" s="331"/>
      <c r="BK62" s="331"/>
      <c r="BL62" s="332"/>
    </row>
    <row r="63" spans="1:64" ht="11.25" customHeight="1">
      <c r="A63" s="471"/>
      <c r="B63" s="472"/>
      <c r="C63" s="473"/>
      <c r="D63" s="273">
        <v>1</v>
      </c>
      <c r="E63" s="274"/>
      <c r="F63" s="274"/>
      <c r="G63" s="274"/>
      <c r="H63" s="274"/>
      <c r="I63" s="275"/>
      <c r="J63" s="304" t="s">
        <v>528</v>
      </c>
      <c r="K63" s="305"/>
      <c r="L63" s="305"/>
      <c r="M63" s="305"/>
      <c r="N63" s="305"/>
      <c r="O63" s="305"/>
      <c r="P63" s="305"/>
      <c r="Q63" s="305"/>
      <c r="R63" s="305"/>
      <c r="S63" s="305"/>
      <c r="T63" s="305"/>
      <c r="U63" s="305"/>
      <c r="V63" s="305"/>
      <c r="W63" s="305"/>
      <c r="X63" s="305"/>
      <c r="Y63" s="306"/>
      <c r="Z63" s="304" t="s">
        <v>522</v>
      </c>
      <c r="AA63" s="305"/>
      <c r="AB63" s="305"/>
      <c r="AC63" s="305"/>
      <c r="AD63" s="305"/>
      <c r="AE63" s="305"/>
      <c r="AF63" s="305"/>
      <c r="AG63" s="305"/>
      <c r="AH63" s="305"/>
      <c r="AI63" s="305"/>
      <c r="AJ63" s="305"/>
      <c r="AK63" s="305"/>
      <c r="AL63" s="305"/>
      <c r="AM63" s="305"/>
      <c r="AN63" s="306"/>
      <c r="AO63" s="345">
        <v>38721</v>
      </c>
      <c r="AP63" s="346"/>
      <c r="AQ63" s="346"/>
      <c r="AR63" s="346"/>
      <c r="AS63" s="346"/>
      <c r="AT63" s="346"/>
      <c r="AU63" s="346"/>
      <c r="AV63" s="346"/>
      <c r="AW63" s="346"/>
      <c r="AX63" s="346"/>
      <c r="AY63" s="347"/>
      <c r="AZ63" s="330"/>
      <c r="BA63" s="331"/>
      <c r="BB63" s="331"/>
      <c r="BC63" s="331"/>
      <c r="BD63" s="331"/>
      <c r="BE63" s="331"/>
      <c r="BF63" s="331"/>
      <c r="BG63" s="331"/>
      <c r="BH63" s="331"/>
      <c r="BI63" s="331"/>
      <c r="BJ63" s="331"/>
      <c r="BK63" s="331"/>
      <c r="BL63" s="332"/>
    </row>
    <row r="64" spans="1:64" ht="11.25" customHeight="1">
      <c r="A64" s="471"/>
      <c r="B64" s="472"/>
      <c r="C64" s="473"/>
      <c r="D64" s="273">
        <v>6</v>
      </c>
      <c r="E64" s="274"/>
      <c r="F64" s="274"/>
      <c r="G64" s="274"/>
      <c r="H64" s="274"/>
      <c r="I64" s="275"/>
      <c r="J64" s="304" t="s">
        <v>529</v>
      </c>
      <c r="K64" s="305"/>
      <c r="L64" s="305"/>
      <c r="M64" s="305"/>
      <c r="N64" s="305"/>
      <c r="O64" s="305"/>
      <c r="P64" s="305"/>
      <c r="Q64" s="305"/>
      <c r="R64" s="305"/>
      <c r="S64" s="305"/>
      <c r="T64" s="305"/>
      <c r="U64" s="305"/>
      <c r="V64" s="305"/>
      <c r="W64" s="305"/>
      <c r="X64" s="305"/>
      <c r="Y64" s="306"/>
      <c r="Z64" s="304" t="s">
        <v>530</v>
      </c>
      <c r="AA64" s="305"/>
      <c r="AB64" s="305"/>
      <c r="AC64" s="305"/>
      <c r="AD64" s="305"/>
      <c r="AE64" s="305"/>
      <c r="AF64" s="305"/>
      <c r="AG64" s="305"/>
      <c r="AH64" s="305"/>
      <c r="AI64" s="305"/>
      <c r="AJ64" s="305"/>
      <c r="AK64" s="305"/>
      <c r="AL64" s="305"/>
      <c r="AM64" s="305"/>
      <c r="AN64" s="306"/>
      <c r="AO64" s="345">
        <v>39692</v>
      </c>
      <c r="AP64" s="346"/>
      <c r="AQ64" s="346"/>
      <c r="AR64" s="346"/>
      <c r="AS64" s="346"/>
      <c r="AT64" s="346"/>
      <c r="AU64" s="346"/>
      <c r="AV64" s="346"/>
      <c r="AW64" s="346"/>
      <c r="AX64" s="346"/>
      <c r="AY64" s="347"/>
      <c r="AZ64" s="330"/>
      <c r="BA64" s="331"/>
      <c r="BB64" s="331"/>
      <c r="BC64" s="331"/>
      <c r="BD64" s="331"/>
      <c r="BE64" s="331"/>
      <c r="BF64" s="331"/>
      <c r="BG64" s="331"/>
      <c r="BH64" s="331"/>
      <c r="BI64" s="331"/>
      <c r="BJ64" s="331"/>
      <c r="BK64" s="331"/>
      <c r="BL64" s="332"/>
    </row>
    <row r="65" spans="1:64" ht="11.25" customHeight="1">
      <c r="A65" s="471"/>
      <c r="B65" s="472"/>
      <c r="C65" s="473"/>
      <c r="D65" s="273">
        <v>8</v>
      </c>
      <c r="E65" s="274"/>
      <c r="F65" s="274"/>
      <c r="G65" s="274"/>
      <c r="H65" s="274"/>
      <c r="I65" s="275"/>
      <c r="J65" s="304" t="s">
        <v>531</v>
      </c>
      <c r="K65" s="305"/>
      <c r="L65" s="305"/>
      <c r="M65" s="305"/>
      <c r="N65" s="305"/>
      <c r="O65" s="305"/>
      <c r="P65" s="305"/>
      <c r="Q65" s="305"/>
      <c r="R65" s="305"/>
      <c r="S65" s="305"/>
      <c r="T65" s="305"/>
      <c r="U65" s="305"/>
      <c r="V65" s="305"/>
      <c r="W65" s="305"/>
      <c r="X65" s="305"/>
      <c r="Y65" s="306"/>
      <c r="Z65" s="304" t="s">
        <v>530</v>
      </c>
      <c r="AA65" s="305"/>
      <c r="AB65" s="305"/>
      <c r="AC65" s="305"/>
      <c r="AD65" s="305"/>
      <c r="AE65" s="305"/>
      <c r="AF65" s="305"/>
      <c r="AG65" s="305"/>
      <c r="AH65" s="305"/>
      <c r="AI65" s="305"/>
      <c r="AJ65" s="305"/>
      <c r="AK65" s="305"/>
      <c r="AL65" s="305"/>
      <c r="AM65" s="305"/>
      <c r="AN65" s="306"/>
      <c r="AO65" s="345">
        <v>38808</v>
      </c>
      <c r="AP65" s="346"/>
      <c r="AQ65" s="346"/>
      <c r="AR65" s="346"/>
      <c r="AS65" s="346"/>
      <c r="AT65" s="346"/>
      <c r="AU65" s="346"/>
      <c r="AV65" s="346"/>
      <c r="AW65" s="346"/>
      <c r="AX65" s="346"/>
      <c r="AY65" s="347"/>
      <c r="AZ65" s="330"/>
      <c r="BA65" s="331"/>
      <c r="BB65" s="331"/>
      <c r="BC65" s="331"/>
      <c r="BD65" s="331"/>
      <c r="BE65" s="331"/>
      <c r="BF65" s="331"/>
      <c r="BG65" s="331"/>
      <c r="BH65" s="331"/>
      <c r="BI65" s="331"/>
      <c r="BJ65" s="331"/>
      <c r="BK65" s="331"/>
      <c r="BL65" s="332"/>
    </row>
    <row r="66" spans="1:64" ht="11.25" customHeight="1">
      <c r="A66" s="471"/>
      <c r="B66" s="472"/>
      <c r="C66" s="473"/>
      <c r="D66" s="273">
        <v>12</v>
      </c>
      <c r="E66" s="274"/>
      <c r="F66" s="274"/>
      <c r="G66" s="274"/>
      <c r="H66" s="274"/>
      <c r="I66" s="275"/>
      <c r="J66" s="304" t="s">
        <v>1025</v>
      </c>
      <c r="K66" s="305"/>
      <c r="L66" s="305"/>
      <c r="M66" s="305"/>
      <c r="N66" s="305"/>
      <c r="O66" s="305"/>
      <c r="P66" s="305"/>
      <c r="Q66" s="305"/>
      <c r="R66" s="305"/>
      <c r="S66" s="305"/>
      <c r="T66" s="305"/>
      <c r="U66" s="305"/>
      <c r="V66" s="305"/>
      <c r="W66" s="305"/>
      <c r="X66" s="305"/>
      <c r="Y66" s="306"/>
      <c r="Z66" s="304" t="s">
        <v>530</v>
      </c>
      <c r="AA66" s="305"/>
      <c r="AB66" s="305"/>
      <c r="AC66" s="305"/>
      <c r="AD66" s="305"/>
      <c r="AE66" s="305"/>
      <c r="AF66" s="305"/>
      <c r="AG66" s="305"/>
      <c r="AH66" s="305"/>
      <c r="AI66" s="305"/>
      <c r="AJ66" s="305"/>
      <c r="AK66" s="305"/>
      <c r="AL66" s="305"/>
      <c r="AM66" s="305"/>
      <c r="AN66" s="306"/>
      <c r="AO66" s="345">
        <v>41730</v>
      </c>
      <c r="AP66" s="346"/>
      <c r="AQ66" s="346"/>
      <c r="AR66" s="346"/>
      <c r="AS66" s="346"/>
      <c r="AT66" s="346"/>
      <c r="AU66" s="346"/>
      <c r="AV66" s="346"/>
      <c r="AW66" s="346"/>
      <c r="AX66" s="346"/>
      <c r="AY66" s="347"/>
      <c r="AZ66" s="330"/>
      <c r="BA66" s="331"/>
      <c r="BB66" s="331"/>
      <c r="BC66" s="331"/>
      <c r="BD66" s="331"/>
      <c r="BE66" s="331"/>
      <c r="BF66" s="331"/>
      <c r="BG66" s="331"/>
      <c r="BH66" s="331"/>
      <c r="BI66" s="331"/>
      <c r="BJ66" s="331"/>
      <c r="BK66" s="331"/>
      <c r="BL66" s="332"/>
    </row>
    <row r="67" spans="1:64" ht="11.25" customHeight="1">
      <c r="A67" s="471"/>
      <c r="B67" s="472"/>
      <c r="C67" s="473"/>
      <c r="D67" s="273">
        <v>12</v>
      </c>
      <c r="E67" s="274"/>
      <c r="F67" s="274"/>
      <c r="G67" s="274"/>
      <c r="H67" s="274"/>
      <c r="I67" s="275"/>
      <c r="J67" s="304" t="s">
        <v>532</v>
      </c>
      <c r="K67" s="305"/>
      <c r="L67" s="305"/>
      <c r="M67" s="305"/>
      <c r="N67" s="305"/>
      <c r="O67" s="305"/>
      <c r="P67" s="305"/>
      <c r="Q67" s="305"/>
      <c r="R67" s="305"/>
      <c r="S67" s="305"/>
      <c r="T67" s="305"/>
      <c r="U67" s="305"/>
      <c r="V67" s="305"/>
      <c r="W67" s="305"/>
      <c r="X67" s="305"/>
      <c r="Y67" s="306"/>
      <c r="Z67" s="304" t="s">
        <v>533</v>
      </c>
      <c r="AA67" s="305"/>
      <c r="AB67" s="305"/>
      <c r="AC67" s="305"/>
      <c r="AD67" s="305"/>
      <c r="AE67" s="305"/>
      <c r="AF67" s="305"/>
      <c r="AG67" s="305"/>
      <c r="AH67" s="305"/>
      <c r="AI67" s="305"/>
      <c r="AJ67" s="305"/>
      <c r="AK67" s="305"/>
      <c r="AL67" s="305"/>
      <c r="AM67" s="305"/>
      <c r="AN67" s="306"/>
      <c r="AO67" s="345">
        <v>36617</v>
      </c>
      <c r="AP67" s="346"/>
      <c r="AQ67" s="346"/>
      <c r="AR67" s="346"/>
      <c r="AS67" s="346"/>
      <c r="AT67" s="346"/>
      <c r="AU67" s="346"/>
      <c r="AV67" s="346"/>
      <c r="AW67" s="346"/>
      <c r="AX67" s="346"/>
      <c r="AY67" s="347"/>
      <c r="AZ67" s="330"/>
      <c r="BA67" s="331"/>
      <c r="BB67" s="331"/>
      <c r="BC67" s="331"/>
      <c r="BD67" s="331"/>
      <c r="BE67" s="331"/>
      <c r="BF67" s="331"/>
      <c r="BG67" s="331"/>
      <c r="BH67" s="331"/>
      <c r="BI67" s="331"/>
      <c r="BJ67" s="331"/>
      <c r="BK67" s="331"/>
      <c r="BL67" s="332"/>
    </row>
    <row r="68" spans="1:64" ht="11.25" customHeight="1">
      <c r="A68" s="471"/>
      <c r="B68" s="472"/>
      <c r="C68" s="473"/>
      <c r="D68" s="273">
        <v>12</v>
      </c>
      <c r="E68" s="274"/>
      <c r="F68" s="274"/>
      <c r="G68" s="274"/>
      <c r="H68" s="274"/>
      <c r="I68" s="275"/>
      <c r="J68" s="304" t="s">
        <v>534</v>
      </c>
      <c r="K68" s="305"/>
      <c r="L68" s="305"/>
      <c r="M68" s="305"/>
      <c r="N68" s="305"/>
      <c r="O68" s="305"/>
      <c r="P68" s="305"/>
      <c r="Q68" s="305"/>
      <c r="R68" s="305"/>
      <c r="S68" s="305"/>
      <c r="T68" s="305"/>
      <c r="U68" s="305"/>
      <c r="V68" s="305"/>
      <c r="W68" s="305"/>
      <c r="X68" s="305"/>
      <c r="Y68" s="306"/>
      <c r="Z68" s="304" t="s">
        <v>533</v>
      </c>
      <c r="AA68" s="305"/>
      <c r="AB68" s="305"/>
      <c r="AC68" s="305"/>
      <c r="AD68" s="305"/>
      <c r="AE68" s="305"/>
      <c r="AF68" s="305"/>
      <c r="AG68" s="305"/>
      <c r="AH68" s="305"/>
      <c r="AI68" s="305"/>
      <c r="AJ68" s="305"/>
      <c r="AK68" s="305"/>
      <c r="AL68" s="305"/>
      <c r="AM68" s="305"/>
      <c r="AN68" s="306"/>
      <c r="AO68" s="345">
        <v>36617</v>
      </c>
      <c r="AP68" s="346"/>
      <c r="AQ68" s="346"/>
      <c r="AR68" s="346"/>
      <c r="AS68" s="346"/>
      <c r="AT68" s="346"/>
      <c r="AU68" s="346"/>
      <c r="AV68" s="346"/>
      <c r="AW68" s="346"/>
      <c r="AX68" s="346"/>
      <c r="AY68" s="347"/>
      <c r="AZ68" s="330"/>
      <c r="BA68" s="331"/>
      <c r="BB68" s="331"/>
      <c r="BC68" s="331"/>
      <c r="BD68" s="331"/>
      <c r="BE68" s="331"/>
      <c r="BF68" s="331"/>
      <c r="BG68" s="331"/>
      <c r="BH68" s="331"/>
      <c r="BI68" s="331"/>
      <c r="BJ68" s="331"/>
      <c r="BK68" s="331"/>
      <c r="BL68" s="332"/>
    </row>
    <row r="69" spans="1:64" ht="11.25" customHeight="1">
      <c r="A69" s="471"/>
      <c r="B69" s="472"/>
      <c r="C69" s="473"/>
      <c r="D69" s="273">
        <v>12</v>
      </c>
      <c r="E69" s="274"/>
      <c r="F69" s="274"/>
      <c r="G69" s="274"/>
      <c r="H69" s="274"/>
      <c r="I69" s="275"/>
      <c r="J69" s="304" t="s">
        <v>535</v>
      </c>
      <c r="K69" s="305"/>
      <c r="L69" s="305"/>
      <c r="M69" s="305"/>
      <c r="N69" s="305"/>
      <c r="O69" s="305"/>
      <c r="P69" s="305"/>
      <c r="Q69" s="305"/>
      <c r="R69" s="305"/>
      <c r="S69" s="305"/>
      <c r="T69" s="305"/>
      <c r="U69" s="305"/>
      <c r="V69" s="305"/>
      <c r="W69" s="305"/>
      <c r="X69" s="305"/>
      <c r="Y69" s="306"/>
      <c r="Z69" s="304" t="s">
        <v>533</v>
      </c>
      <c r="AA69" s="305"/>
      <c r="AB69" s="305"/>
      <c r="AC69" s="305"/>
      <c r="AD69" s="305"/>
      <c r="AE69" s="305"/>
      <c r="AF69" s="305"/>
      <c r="AG69" s="305"/>
      <c r="AH69" s="305"/>
      <c r="AI69" s="305"/>
      <c r="AJ69" s="305"/>
      <c r="AK69" s="305"/>
      <c r="AL69" s="305"/>
      <c r="AM69" s="305"/>
      <c r="AN69" s="306"/>
      <c r="AO69" s="345">
        <v>36617</v>
      </c>
      <c r="AP69" s="346"/>
      <c r="AQ69" s="346"/>
      <c r="AR69" s="346"/>
      <c r="AS69" s="346"/>
      <c r="AT69" s="346"/>
      <c r="AU69" s="346"/>
      <c r="AV69" s="346"/>
      <c r="AW69" s="346"/>
      <c r="AX69" s="346"/>
      <c r="AY69" s="347"/>
      <c r="AZ69" s="330"/>
      <c r="BA69" s="331"/>
      <c r="BB69" s="331"/>
      <c r="BC69" s="331"/>
      <c r="BD69" s="331"/>
      <c r="BE69" s="331"/>
      <c r="BF69" s="331"/>
      <c r="BG69" s="331"/>
      <c r="BH69" s="331"/>
      <c r="BI69" s="331"/>
      <c r="BJ69" s="331"/>
      <c r="BK69" s="331"/>
      <c r="BL69" s="332"/>
    </row>
    <row r="70" spans="1:64" ht="11.25" customHeight="1">
      <c r="A70" s="322"/>
      <c r="B70" s="323"/>
      <c r="C70" s="324"/>
      <c r="D70" s="298">
        <v>12</v>
      </c>
      <c r="E70" s="299"/>
      <c r="F70" s="299"/>
      <c r="G70" s="299"/>
      <c r="H70" s="299"/>
      <c r="I70" s="300"/>
      <c r="J70" s="364" t="s">
        <v>536</v>
      </c>
      <c r="K70" s="365"/>
      <c r="L70" s="365"/>
      <c r="M70" s="365"/>
      <c r="N70" s="365"/>
      <c r="O70" s="365"/>
      <c r="P70" s="365"/>
      <c r="Q70" s="365"/>
      <c r="R70" s="365"/>
      <c r="S70" s="365"/>
      <c r="T70" s="365"/>
      <c r="U70" s="365"/>
      <c r="V70" s="365"/>
      <c r="W70" s="365"/>
      <c r="X70" s="365"/>
      <c r="Y70" s="366"/>
      <c r="Z70" s="364" t="s">
        <v>533</v>
      </c>
      <c r="AA70" s="365"/>
      <c r="AB70" s="365"/>
      <c r="AC70" s="365"/>
      <c r="AD70" s="365"/>
      <c r="AE70" s="365"/>
      <c r="AF70" s="365"/>
      <c r="AG70" s="365"/>
      <c r="AH70" s="365"/>
      <c r="AI70" s="365"/>
      <c r="AJ70" s="365"/>
      <c r="AK70" s="365"/>
      <c r="AL70" s="365"/>
      <c r="AM70" s="365"/>
      <c r="AN70" s="366"/>
      <c r="AO70" s="375">
        <v>36617</v>
      </c>
      <c r="AP70" s="376"/>
      <c r="AQ70" s="376"/>
      <c r="AR70" s="376"/>
      <c r="AS70" s="376"/>
      <c r="AT70" s="376"/>
      <c r="AU70" s="376"/>
      <c r="AV70" s="376"/>
      <c r="AW70" s="376"/>
      <c r="AX70" s="376"/>
      <c r="AY70" s="377"/>
      <c r="AZ70" s="367"/>
      <c r="BA70" s="368"/>
      <c r="BB70" s="368"/>
      <c r="BC70" s="368"/>
      <c r="BD70" s="368"/>
      <c r="BE70" s="368"/>
      <c r="BF70" s="368"/>
      <c r="BG70" s="368"/>
      <c r="BH70" s="368"/>
      <c r="BI70" s="368"/>
      <c r="BJ70" s="368"/>
      <c r="BK70" s="368"/>
      <c r="BL70" s="369"/>
    </row>
    <row r="71" spans="1:64" s="2" customFormat="1" ht="11.25" customHeight="1">
      <c r="A71" s="21"/>
      <c r="B71" s="22"/>
      <c r="C71" s="22"/>
      <c r="D71" s="480" t="s">
        <v>281</v>
      </c>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481"/>
      <c r="AY71" s="481"/>
      <c r="AZ71" s="481"/>
      <c r="BA71" s="481"/>
      <c r="BB71" s="481"/>
      <c r="BC71" s="481"/>
      <c r="BD71" s="481"/>
      <c r="BE71" s="481"/>
      <c r="BF71" s="481"/>
      <c r="BG71" s="481"/>
      <c r="BH71" s="481"/>
      <c r="BI71" s="481"/>
      <c r="BJ71" s="481"/>
      <c r="BK71" s="482"/>
      <c r="BL71" s="112"/>
    </row>
    <row r="72" spans="1:64" s="2" customFormat="1" ht="11.25" customHeight="1">
      <c r="A72" s="23"/>
      <c r="B72" s="70"/>
      <c r="C72" s="70"/>
      <c r="D72" s="339" t="s">
        <v>282</v>
      </c>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40"/>
      <c r="BA72" s="340"/>
      <c r="BB72" s="340"/>
      <c r="BC72" s="340"/>
      <c r="BD72" s="340"/>
      <c r="BE72" s="340"/>
      <c r="BF72" s="340"/>
      <c r="BG72" s="340"/>
      <c r="BH72" s="340"/>
      <c r="BI72" s="340"/>
      <c r="BJ72" s="340"/>
      <c r="BK72" s="340"/>
      <c r="BL72" s="341"/>
    </row>
    <row r="73" spans="1:64" s="2" customFormat="1" ht="11.25" customHeight="1">
      <c r="A73" s="23"/>
      <c r="B73" s="70"/>
      <c r="C73" s="70"/>
      <c r="D73" s="339" t="s">
        <v>145</v>
      </c>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40"/>
      <c r="BA73" s="340"/>
      <c r="BB73" s="340"/>
      <c r="BC73" s="340"/>
      <c r="BD73" s="340"/>
      <c r="BE73" s="340"/>
      <c r="BF73" s="340"/>
      <c r="BG73" s="340"/>
      <c r="BH73" s="340"/>
      <c r="BI73" s="340"/>
      <c r="BJ73" s="340"/>
      <c r="BK73" s="340"/>
      <c r="BL73" s="341"/>
    </row>
    <row r="74" spans="1:64" s="2" customFormat="1" ht="11.25" customHeight="1">
      <c r="A74" s="23"/>
      <c r="B74" s="70"/>
      <c r="C74" s="70"/>
      <c r="D74" s="339" t="s">
        <v>146</v>
      </c>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340"/>
      <c r="BA74" s="340"/>
      <c r="BB74" s="340"/>
      <c r="BC74" s="340"/>
      <c r="BD74" s="340"/>
      <c r="BE74" s="340"/>
      <c r="BF74" s="340"/>
      <c r="BG74" s="340"/>
      <c r="BH74" s="340"/>
      <c r="BI74" s="340"/>
      <c r="BJ74" s="340"/>
      <c r="BK74" s="340"/>
      <c r="BL74" s="341"/>
    </row>
    <row r="75" spans="1:64" s="2" customFormat="1" ht="11.25" customHeight="1">
      <c r="A75" s="23"/>
      <c r="B75" s="70"/>
      <c r="C75" s="70"/>
      <c r="D75" s="339" t="s">
        <v>147</v>
      </c>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340"/>
      <c r="BA75" s="340"/>
      <c r="BB75" s="340"/>
      <c r="BC75" s="340"/>
      <c r="BD75" s="340"/>
      <c r="BE75" s="340"/>
      <c r="BF75" s="340"/>
      <c r="BG75" s="340"/>
      <c r="BH75" s="340"/>
      <c r="BI75" s="340"/>
      <c r="BJ75" s="340"/>
      <c r="BK75" s="340"/>
      <c r="BL75" s="341"/>
    </row>
    <row r="76" spans="1:64" s="2" customFormat="1" ht="11.25" customHeight="1">
      <c r="A76" s="23"/>
      <c r="B76" s="70"/>
      <c r="C76" s="70"/>
      <c r="D76" s="339" t="s">
        <v>148</v>
      </c>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340"/>
      <c r="BA76" s="340"/>
      <c r="BB76" s="340"/>
      <c r="BC76" s="340"/>
      <c r="BD76" s="340"/>
      <c r="BE76" s="340"/>
      <c r="BF76" s="340"/>
      <c r="BG76" s="340"/>
      <c r="BH76" s="340"/>
      <c r="BI76" s="340"/>
      <c r="BJ76" s="340"/>
      <c r="BK76" s="340"/>
      <c r="BL76" s="341"/>
    </row>
    <row r="77" spans="1:64" s="2" customFormat="1" ht="11.25" customHeight="1">
      <c r="A77" s="23"/>
      <c r="B77" s="70"/>
      <c r="C77" s="70"/>
      <c r="D77" s="339" t="s">
        <v>149</v>
      </c>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340"/>
      <c r="BA77" s="340"/>
      <c r="BB77" s="340"/>
      <c r="BC77" s="340"/>
      <c r="BD77" s="340"/>
      <c r="BE77" s="340"/>
      <c r="BF77" s="340"/>
      <c r="BG77" s="340"/>
      <c r="BH77" s="340"/>
      <c r="BI77" s="340"/>
      <c r="BJ77" s="340"/>
      <c r="BK77" s="340"/>
      <c r="BL77" s="341"/>
    </row>
    <row r="78" spans="1:64" s="2" customFormat="1" ht="11.25" customHeight="1">
      <c r="A78" s="23"/>
      <c r="B78" s="70"/>
      <c r="C78" s="70"/>
      <c r="D78" s="339" t="s">
        <v>150</v>
      </c>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340"/>
      <c r="BD78" s="340"/>
      <c r="BE78" s="340"/>
      <c r="BF78" s="340"/>
      <c r="BG78" s="340"/>
      <c r="BH78" s="340"/>
      <c r="BI78" s="340"/>
      <c r="BJ78" s="340"/>
      <c r="BK78" s="340"/>
      <c r="BL78" s="341"/>
    </row>
    <row r="79" spans="1:64" s="2" customFormat="1" ht="11.25" customHeight="1">
      <c r="A79" s="23"/>
      <c r="B79" s="70"/>
      <c r="C79" s="70"/>
      <c r="D79" s="339" t="s">
        <v>151</v>
      </c>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0"/>
      <c r="AY79" s="340"/>
      <c r="AZ79" s="340"/>
      <c r="BA79" s="340"/>
      <c r="BB79" s="340"/>
      <c r="BC79" s="340"/>
      <c r="BD79" s="340"/>
      <c r="BE79" s="340"/>
      <c r="BF79" s="340"/>
      <c r="BG79" s="340"/>
      <c r="BH79" s="340"/>
      <c r="BI79" s="340"/>
      <c r="BJ79" s="340"/>
      <c r="BK79" s="340"/>
      <c r="BL79" s="341"/>
    </row>
    <row r="80" spans="1:64" s="2" customFormat="1" ht="11.25" customHeight="1">
      <c r="A80" s="23"/>
      <c r="B80" s="70"/>
      <c r="C80" s="70"/>
      <c r="D80" s="339" t="s">
        <v>152</v>
      </c>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0"/>
      <c r="AJ80" s="340"/>
      <c r="AK80" s="340"/>
      <c r="AL80" s="340"/>
      <c r="AM80" s="340"/>
      <c r="AN80" s="340"/>
      <c r="AO80" s="340"/>
      <c r="AP80" s="340"/>
      <c r="AQ80" s="340"/>
      <c r="AR80" s="340"/>
      <c r="AS80" s="340"/>
      <c r="AT80" s="340"/>
      <c r="AU80" s="340"/>
      <c r="AV80" s="340"/>
      <c r="AW80" s="340"/>
      <c r="AX80" s="340"/>
      <c r="AY80" s="340"/>
      <c r="AZ80" s="340"/>
      <c r="BA80" s="340"/>
      <c r="BB80" s="340"/>
      <c r="BC80" s="340"/>
      <c r="BD80" s="340"/>
      <c r="BE80" s="340"/>
      <c r="BF80" s="340"/>
      <c r="BG80" s="340"/>
      <c r="BH80" s="340"/>
      <c r="BI80" s="340"/>
      <c r="BJ80" s="340"/>
      <c r="BK80" s="340"/>
      <c r="BL80" s="341"/>
    </row>
    <row r="81" spans="1:64" s="2" customFormat="1" ht="11.25" customHeight="1">
      <c r="A81" s="23"/>
      <c r="B81" s="70"/>
      <c r="C81" s="70"/>
      <c r="D81" s="339" t="s">
        <v>153</v>
      </c>
      <c r="E81" s="340"/>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0"/>
      <c r="AQ81" s="340"/>
      <c r="AR81" s="340"/>
      <c r="AS81" s="340"/>
      <c r="AT81" s="340"/>
      <c r="AU81" s="340"/>
      <c r="AV81" s="340"/>
      <c r="AW81" s="340"/>
      <c r="AX81" s="340"/>
      <c r="AY81" s="340"/>
      <c r="AZ81" s="340"/>
      <c r="BA81" s="340"/>
      <c r="BB81" s="340"/>
      <c r="BC81" s="340"/>
      <c r="BD81" s="340"/>
      <c r="BE81" s="340"/>
      <c r="BF81" s="340"/>
      <c r="BG81" s="340"/>
      <c r="BH81" s="340"/>
      <c r="BI81" s="340"/>
      <c r="BJ81" s="340"/>
      <c r="BK81" s="340"/>
      <c r="BL81" s="341"/>
    </row>
    <row r="82" spans="1:64" s="2" customFormat="1" ht="11.25" customHeight="1">
      <c r="A82" s="23"/>
      <c r="B82" s="70"/>
      <c r="C82" s="70"/>
      <c r="D82" s="339" t="s">
        <v>366</v>
      </c>
      <c r="E82" s="340"/>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c r="AL82" s="340"/>
      <c r="AM82" s="340"/>
      <c r="AN82" s="340"/>
      <c r="AO82" s="340"/>
      <c r="AP82" s="340"/>
      <c r="AQ82" s="340"/>
      <c r="AR82" s="340"/>
      <c r="AS82" s="340"/>
      <c r="AT82" s="340"/>
      <c r="AU82" s="340"/>
      <c r="AV82" s="340"/>
      <c r="AW82" s="340"/>
      <c r="AX82" s="340"/>
      <c r="AY82" s="340"/>
      <c r="AZ82" s="340"/>
      <c r="BA82" s="340"/>
      <c r="BB82" s="340"/>
      <c r="BC82" s="340"/>
      <c r="BD82" s="340"/>
      <c r="BE82" s="340"/>
      <c r="BF82" s="340"/>
      <c r="BG82" s="340"/>
      <c r="BH82" s="340"/>
      <c r="BI82" s="340"/>
      <c r="BJ82" s="340"/>
      <c r="BK82" s="340"/>
      <c r="BL82" s="341"/>
    </row>
    <row r="83" spans="1:64" s="2" customFormat="1" ht="11.25" customHeight="1">
      <c r="A83" s="23"/>
      <c r="B83" s="70"/>
      <c r="C83" s="70"/>
      <c r="D83" s="339" t="s">
        <v>365</v>
      </c>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340"/>
      <c r="AK83" s="340"/>
      <c r="AL83" s="340"/>
      <c r="AM83" s="340"/>
      <c r="AN83" s="340"/>
      <c r="AO83" s="340"/>
      <c r="AP83" s="340"/>
      <c r="AQ83" s="340"/>
      <c r="AR83" s="340"/>
      <c r="AS83" s="340"/>
      <c r="AT83" s="340"/>
      <c r="AU83" s="340"/>
      <c r="AV83" s="340"/>
      <c r="AW83" s="340"/>
      <c r="AX83" s="340"/>
      <c r="AY83" s="340"/>
      <c r="AZ83" s="340"/>
      <c r="BA83" s="340"/>
      <c r="BB83" s="340"/>
      <c r="BC83" s="340"/>
      <c r="BD83" s="340"/>
      <c r="BE83" s="340"/>
      <c r="BF83" s="340"/>
      <c r="BG83" s="340"/>
      <c r="BH83" s="340"/>
      <c r="BI83" s="340"/>
      <c r="BJ83" s="340"/>
      <c r="BK83" s="340"/>
      <c r="BL83" s="341"/>
    </row>
    <row r="84" spans="1:64" s="2" customFormat="1" ht="11.25" customHeight="1">
      <c r="A84" s="23"/>
      <c r="B84" s="70"/>
      <c r="C84" s="70"/>
      <c r="D84" s="339" t="s">
        <v>154</v>
      </c>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40"/>
      <c r="AV84" s="340"/>
      <c r="AW84" s="340"/>
      <c r="AX84" s="340"/>
      <c r="AY84" s="340"/>
      <c r="AZ84" s="340"/>
      <c r="BA84" s="340"/>
      <c r="BB84" s="340"/>
      <c r="BC84" s="340"/>
      <c r="BD84" s="340"/>
      <c r="BE84" s="340"/>
      <c r="BF84" s="340"/>
      <c r="BG84" s="340"/>
      <c r="BH84" s="340"/>
      <c r="BI84" s="340"/>
      <c r="BJ84" s="340"/>
      <c r="BK84" s="340"/>
      <c r="BL84" s="341"/>
    </row>
    <row r="85" spans="1:64" s="2" customFormat="1" ht="11.25" customHeight="1">
      <c r="A85" s="23"/>
      <c r="B85" s="70"/>
      <c r="C85" s="70"/>
      <c r="D85" s="339" t="s">
        <v>155</v>
      </c>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340"/>
      <c r="AK85" s="340"/>
      <c r="AL85" s="340"/>
      <c r="AM85" s="340"/>
      <c r="AN85" s="340"/>
      <c r="AO85" s="340"/>
      <c r="AP85" s="340"/>
      <c r="AQ85" s="340"/>
      <c r="AR85" s="340"/>
      <c r="AS85" s="340"/>
      <c r="AT85" s="340"/>
      <c r="AU85" s="340"/>
      <c r="AV85" s="340"/>
      <c r="AW85" s="340"/>
      <c r="AX85" s="340"/>
      <c r="AY85" s="340"/>
      <c r="AZ85" s="340"/>
      <c r="BA85" s="340"/>
      <c r="BB85" s="340"/>
      <c r="BC85" s="340"/>
      <c r="BD85" s="340"/>
      <c r="BE85" s="340"/>
      <c r="BF85" s="340"/>
      <c r="BG85" s="340"/>
      <c r="BH85" s="340"/>
      <c r="BI85" s="340"/>
      <c r="BJ85" s="340"/>
      <c r="BK85" s="340"/>
      <c r="BL85" s="341"/>
    </row>
    <row r="86" spans="1:64" s="2" customFormat="1" ht="11.25" customHeight="1">
      <c r="A86" s="23"/>
      <c r="B86" s="70"/>
      <c r="C86" s="70"/>
      <c r="D86" s="339" t="s">
        <v>156</v>
      </c>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0"/>
      <c r="AK86" s="340"/>
      <c r="AL86" s="340"/>
      <c r="AM86" s="340"/>
      <c r="AN86" s="340"/>
      <c r="AO86" s="340"/>
      <c r="AP86" s="340"/>
      <c r="AQ86" s="340"/>
      <c r="AR86" s="340"/>
      <c r="AS86" s="340"/>
      <c r="AT86" s="340"/>
      <c r="AU86" s="340"/>
      <c r="AV86" s="340"/>
      <c r="AW86" s="340"/>
      <c r="AX86" s="340"/>
      <c r="AY86" s="340"/>
      <c r="AZ86" s="340"/>
      <c r="BA86" s="340"/>
      <c r="BB86" s="340"/>
      <c r="BC86" s="340"/>
      <c r="BD86" s="340"/>
      <c r="BE86" s="340"/>
      <c r="BF86" s="340"/>
      <c r="BG86" s="340"/>
      <c r="BH86" s="340"/>
      <c r="BI86" s="340"/>
      <c r="BJ86" s="340"/>
      <c r="BK86" s="340"/>
      <c r="BL86" s="341"/>
    </row>
    <row r="87" spans="1:64" s="2" customFormat="1" ht="11.25" customHeight="1">
      <c r="A87" s="60"/>
      <c r="B87" s="24"/>
      <c r="C87" s="24"/>
      <c r="D87" s="467" t="s">
        <v>157</v>
      </c>
      <c r="E87" s="467"/>
      <c r="F87" s="467"/>
      <c r="G87" s="467"/>
      <c r="H87" s="226" t="s">
        <v>537</v>
      </c>
      <c r="I87" s="458"/>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59"/>
      <c r="AJ87" s="459"/>
      <c r="AK87" s="459"/>
      <c r="AL87" s="459"/>
      <c r="AM87" s="459"/>
      <c r="AN87" s="459"/>
      <c r="AO87" s="459"/>
      <c r="AP87" s="459"/>
      <c r="AQ87" s="459"/>
      <c r="AR87" s="459"/>
      <c r="AS87" s="459"/>
      <c r="AT87" s="459"/>
      <c r="AU87" s="459"/>
      <c r="AV87" s="459"/>
      <c r="AW87" s="459"/>
      <c r="AX87" s="459"/>
      <c r="AY87" s="459"/>
      <c r="AZ87" s="459"/>
      <c r="BA87" s="459"/>
      <c r="BB87" s="459"/>
      <c r="BC87" s="459"/>
      <c r="BD87" s="459"/>
      <c r="BE87" s="459"/>
      <c r="BF87" s="459"/>
      <c r="BG87" s="459"/>
      <c r="BH87" s="459"/>
      <c r="BI87" s="459"/>
      <c r="BJ87" s="459"/>
      <c r="BK87" s="460"/>
      <c r="BL87" s="114" t="s">
        <v>538</v>
      </c>
    </row>
    <row r="88" spans="1:64" s="2" customFormat="1" ht="6" customHeight="1">
      <c r="A88" s="148"/>
      <c r="B88" s="148"/>
      <c r="C88" s="148"/>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73"/>
      <c r="AO88" s="74"/>
      <c r="AP88" s="62"/>
      <c r="AQ88" s="62"/>
      <c r="AR88" s="62"/>
      <c r="AS88" s="62"/>
      <c r="AT88" s="62"/>
      <c r="AU88" s="62"/>
      <c r="AV88" s="62"/>
      <c r="AW88" s="62"/>
      <c r="AX88" s="62"/>
      <c r="AY88" s="62"/>
      <c r="AZ88" s="62"/>
      <c r="BA88" s="62"/>
      <c r="BB88" s="62"/>
      <c r="BC88" s="62"/>
      <c r="BD88" s="62"/>
      <c r="BE88" s="62"/>
      <c r="BF88" s="62"/>
      <c r="BG88" s="62"/>
      <c r="BH88" s="62"/>
      <c r="BI88" s="62"/>
      <c r="BJ88" s="62"/>
      <c r="BK88" s="62"/>
      <c r="BL88" s="62"/>
    </row>
    <row r="89" spans="1:64" ht="11.25" customHeight="1">
      <c r="A89" s="319" t="s">
        <v>13</v>
      </c>
      <c r="B89" s="320"/>
      <c r="C89" s="321"/>
      <c r="D89" s="327" t="s">
        <v>160</v>
      </c>
      <c r="E89" s="328"/>
      <c r="F89" s="328"/>
      <c r="G89" s="328"/>
      <c r="H89" s="328"/>
      <c r="I89" s="329"/>
      <c r="J89" s="327" t="s">
        <v>15</v>
      </c>
      <c r="K89" s="328"/>
      <c r="L89" s="328"/>
      <c r="M89" s="328"/>
      <c r="N89" s="328"/>
      <c r="O89" s="328"/>
      <c r="P89" s="328"/>
      <c r="Q89" s="328"/>
      <c r="R89" s="328"/>
      <c r="S89" s="328"/>
      <c r="T89" s="328"/>
      <c r="U89" s="328"/>
      <c r="V89" s="328"/>
      <c r="W89" s="328"/>
      <c r="X89" s="328"/>
      <c r="Y89" s="329"/>
      <c r="Z89" s="327" t="s">
        <v>17</v>
      </c>
      <c r="AA89" s="328"/>
      <c r="AB89" s="328"/>
      <c r="AC89" s="328"/>
      <c r="AD89" s="328"/>
      <c r="AE89" s="328"/>
      <c r="AF89" s="328"/>
      <c r="AG89" s="328"/>
      <c r="AH89" s="328"/>
      <c r="AI89" s="328"/>
      <c r="AJ89" s="328"/>
      <c r="AK89" s="328"/>
      <c r="AL89" s="328"/>
      <c r="AM89" s="328"/>
      <c r="AN89" s="329"/>
      <c r="AO89" s="327" t="s">
        <v>18</v>
      </c>
      <c r="AP89" s="328"/>
      <c r="AQ89" s="328"/>
      <c r="AR89" s="328"/>
      <c r="AS89" s="328"/>
      <c r="AT89" s="328"/>
      <c r="AU89" s="328"/>
      <c r="AV89" s="328"/>
      <c r="AW89" s="328"/>
      <c r="AX89" s="328"/>
      <c r="AY89" s="329"/>
      <c r="AZ89" s="327" t="s">
        <v>87</v>
      </c>
      <c r="BA89" s="328"/>
      <c r="BB89" s="328"/>
      <c r="BC89" s="328"/>
      <c r="BD89" s="328"/>
      <c r="BE89" s="328"/>
      <c r="BF89" s="328"/>
      <c r="BG89" s="328"/>
      <c r="BH89" s="328"/>
      <c r="BI89" s="328"/>
      <c r="BJ89" s="328"/>
      <c r="BK89" s="328"/>
      <c r="BL89" s="329"/>
    </row>
    <row r="90" spans="1:64" ht="11.25" customHeight="1">
      <c r="A90" s="322"/>
      <c r="B90" s="323"/>
      <c r="C90" s="324"/>
      <c r="D90" s="348"/>
      <c r="E90" s="349"/>
      <c r="F90" s="349"/>
      <c r="G90" s="349"/>
      <c r="H90" s="349"/>
      <c r="I90" s="350"/>
      <c r="J90" s="438"/>
      <c r="K90" s="439"/>
      <c r="L90" s="439"/>
      <c r="M90" s="439"/>
      <c r="N90" s="439"/>
      <c r="O90" s="439"/>
      <c r="P90" s="439"/>
      <c r="Q90" s="439"/>
      <c r="R90" s="439"/>
      <c r="S90" s="439"/>
      <c r="T90" s="439"/>
      <c r="U90" s="439"/>
      <c r="V90" s="439"/>
      <c r="W90" s="439"/>
      <c r="X90" s="439"/>
      <c r="Y90" s="440"/>
      <c r="Z90" s="438"/>
      <c r="AA90" s="439"/>
      <c r="AB90" s="439"/>
      <c r="AC90" s="439"/>
      <c r="AD90" s="439"/>
      <c r="AE90" s="439"/>
      <c r="AF90" s="439"/>
      <c r="AG90" s="439"/>
      <c r="AH90" s="439"/>
      <c r="AI90" s="439"/>
      <c r="AJ90" s="439"/>
      <c r="AK90" s="439"/>
      <c r="AL90" s="439"/>
      <c r="AM90" s="439"/>
      <c r="AN90" s="440"/>
      <c r="AO90" s="464"/>
      <c r="AP90" s="465"/>
      <c r="AQ90" s="465"/>
      <c r="AR90" s="465"/>
      <c r="AS90" s="465"/>
      <c r="AT90" s="465"/>
      <c r="AU90" s="465"/>
      <c r="AV90" s="465"/>
      <c r="AW90" s="465"/>
      <c r="AX90" s="465"/>
      <c r="AY90" s="466"/>
      <c r="AZ90" s="613"/>
      <c r="BA90" s="614"/>
      <c r="BB90" s="614"/>
      <c r="BC90" s="614"/>
      <c r="BD90" s="614"/>
      <c r="BE90" s="614"/>
      <c r="BF90" s="614"/>
      <c r="BG90" s="614"/>
      <c r="BH90" s="614"/>
      <c r="BI90" s="614"/>
      <c r="BJ90" s="614"/>
      <c r="BK90" s="614"/>
      <c r="BL90" s="615"/>
    </row>
    <row r="91" spans="1:64" s="2" customFormat="1" ht="9.75" customHeight="1">
      <c r="A91" s="21"/>
      <c r="B91" s="22"/>
      <c r="C91" s="22"/>
      <c r="D91" s="20" t="s">
        <v>161</v>
      </c>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32"/>
      <c r="AN91" s="20"/>
      <c r="AO91" s="32"/>
      <c r="AP91" s="20"/>
      <c r="AQ91" s="20"/>
      <c r="AR91" s="20"/>
      <c r="AS91" s="20"/>
      <c r="AT91" s="20"/>
      <c r="AU91" s="20"/>
      <c r="AV91" s="20"/>
      <c r="AW91" s="20"/>
      <c r="AX91" s="20"/>
      <c r="AY91" s="20"/>
      <c r="AZ91" s="20"/>
      <c r="BA91" s="20"/>
      <c r="BB91" s="20"/>
      <c r="BC91" s="20"/>
      <c r="BD91" s="20"/>
      <c r="BE91" s="20"/>
      <c r="BF91" s="20"/>
      <c r="BG91" s="20"/>
      <c r="BH91" s="20"/>
      <c r="BI91" s="20"/>
      <c r="BJ91" s="20"/>
      <c r="BK91" s="20"/>
      <c r="BL91" s="149"/>
    </row>
    <row r="92" spans="1:64" s="2" customFormat="1" ht="9.75" customHeight="1">
      <c r="A92" s="23"/>
      <c r="B92" s="70"/>
      <c r="C92" s="70"/>
      <c r="D92" s="27" t="s">
        <v>162</v>
      </c>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33"/>
      <c r="AN92" s="27"/>
      <c r="AO92" s="33"/>
      <c r="AP92" s="27"/>
      <c r="AQ92" s="27"/>
      <c r="AR92" s="27"/>
      <c r="AS92" s="27"/>
      <c r="AT92" s="27"/>
      <c r="AU92" s="27"/>
      <c r="AV92" s="27"/>
      <c r="AW92" s="27"/>
      <c r="AX92" s="27"/>
      <c r="AY92" s="27"/>
      <c r="AZ92" s="27"/>
      <c r="BA92" s="27"/>
      <c r="BB92" s="27"/>
      <c r="BC92" s="27"/>
      <c r="BD92" s="27"/>
      <c r="BE92" s="27"/>
      <c r="BF92" s="27"/>
      <c r="BG92" s="27"/>
      <c r="BH92" s="27"/>
      <c r="BI92" s="27"/>
      <c r="BJ92" s="27"/>
      <c r="BK92" s="27"/>
      <c r="BL92" s="113"/>
    </row>
    <row r="93" spans="1:64" s="2" customFormat="1" ht="9.75" customHeight="1">
      <c r="A93" s="23"/>
      <c r="B93" s="70"/>
      <c r="C93" s="70"/>
      <c r="D93" s="27" t="s">
        <v>163</v>
      </c>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33"/>
      <c r="AN93" s="27"/>
      <c r="AO93" s="33"/>
      <c r="AP93" s="27"/>
      <c r="AQ93" s="27"/>
      <c r="AR93" s="27"/>
      <c r="AS93" s="27"/>
      <c r="AT93" s="27"/>
      <c r="AU93" s="27"/>
      <c r="AV93" s="27"/>
      <c r="AW93" s="27"/>
      <c r="AX93" s="27"/>
      <c r="AY93" s="27"/>
      <c r="AZ93" s="27"/>
      <c r="BA93" s="27"/>
      <c r="BB93" s="27"/>
      <c r="BC93" s="27"/>
      <c r="BD93" s="27"/>
      <c r="BE93" s="27"/>
      <c r="BF93" s="27"/>
      <c r="BG93" s="27"/>
      <c r="BH93" s="27"/>
      <c r="BI93" s="27"/>
      <c r="BJ93" s="27"/>
      <c r="BK93" s="27"/>
      <c r="BL93" s="113"/>
    </row>
    <row r="94" spans="1:64" s="2" customFormat="1" ht="9.75" customHeight="1">
      <c r="A94" s="60"/>
      <c r="B94" s="24"/>
      <c r="C94" s="24"/>
      <c r="D94" s="458" t="s">
        <v>164</v>
      </c>
      <c r="E94" s="459"/>
      <c r="F94" s="459"/>
      <c r="G94" s="460"/>
      <c r="H94" s="226" t="s">
        <v>537</v>
      </c>
      <c r="I94" s="458"/>
      <c r="J94" s="459"/>
      <c r="K94" s="459"/>
      <c r="L94" s="459"/>
      <c r="M94" s="459"/>
      <c r="N94" s="459"/>
      <c r="O94" s="459"/>
      <c r="P94" s="459"/>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459"/>
      <c r="BA94" s="459"/>
      <c r="BB94" s="459"/>
      <c r="BC94" s="459"/>
      <c r="BD94" s="459"/>
      <c r="BE94" s="459"/>
      <c r="BF94" s="459"/>
      <c r="BG94" s="459"/>
      <c r="BH94" s="459"/>
      <c r="BI94" s="459"/>
      <c r="BJ94" s="459"/>
      <c r="BK94" s="460"/>
      <c r="BL94" s="114" t="s">
        <v>538</v>
      </c>
    </row>
    <row r="95" spans="1:64" s="2" customFormat="1" ht="6" customHeight="1">
      <c r="A95" s="61"/>
      <c r="B95" s="61"/>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73"/>
      <c r="AO95" s="74"/>
      <c r="AP95" s="62"/>
      <c r="AQ95" s="62"/>
      <c r="AR95" s="62"/>
      <c r="AS95" s="62"/>
      <c r="AT95" s="62"/>
      <c r="AU95" s="62"/>
      <c r="AV95" s="62"/>
      <c r="AW95" s="62"/>
      <c r="AX95" s="62"/>
      <c r="AY95" s="62"/>
      <c r="AZ95" s="62"/>
      <c r="BA95" s="62"/>
      <c r="BB95" s="62"/>
      <c r="BC95" s="62"/>
      <c r="BD95" s="62"/>
      <c r="BE95" s="62"/>
      <c r="BF95" s="62"/>
      <c r="BG95" s="62"/>
      <c r="BH95" s="62"/>
      <c r="BI95" s="62"/>
      <c r="BJ95" s="62"/>
      <c r="BK95" s="62"/>
      <c r="BL95" s="62"/>
    </row>
    <row r="96" spans="1:64" ht="11.25" customHeight="1">
      <c r="A96" s="319" t="s">
        <v>19</v>
      </c>
      <c r="B96" s="320"/>
      <c r="C96" s="321"/>
      <c r="D96" s="327" t="s">
        <v>160</v>
      </c>
      <c r="E96" s="328"/>
      <c r="F96" s="328"/>
      <c r="G96" s="328"/>
      <c r="H96" s="328"/>
      <c r="I96" s="329"/>
      <c r="J96" s="327" t="s">
        <v>15</v>
      </c>
      <c r="K96" s="328"/>
      <c r="L96" s="328"/>
      <c r="M96" s="328"/>
      <c r="N96" s="328"/>
      <c r="O96" s="328"/>
      <c r="P96" s="328"/>
      <c r="Q96" s="328"/>
      <c r="R96" s="328"/>
      <c r="S96" s="328"/>
      <c r="T96" s="328"/>
      <c r="U96" s="328"/>
      <c r="V96" s="328"/>
      <c r="W96" s="328"/>
      <c r="X96" s="328"/>
      <c r="Y96" s="329"/>
      <c r="Z96" s="327" t="s">
        <v>17</v>
      </c>
      <c r="AA96" s="328"/>
      <c r="AB96" s="328"/>
      <c r="AC96" s="328"/>
      <c r="AD96" s="328"/>
      <c r="AE96" s="328"/>
      <c r="AF96" s="328"/>
      <c r="AG96" s="328"/>
      <c r="AH96" s="328"/>
      <c r="AI96" s="328"/>
      <c r="AJ96" s="328"/>
      <c r="AK96" s="328"/>
      <c r="AL96" s="328"/>
      <c r="AM96" s="328"/>
      <c r="AN96" s="329"/>
      <c r="AO96" s="327" t="s">
        <v>18</v>
      </c>
      <c r="AP96" s="328"/>
      <c r="AQ96" s="328"/>
      <c r="AR96" s="328"/>
      <c r="AS96" s="328"/>
      <c r="AT96" s="328"/>
      <c r="AU96" s="328"/>
      <c r="AV96" s="328"/>
      <c r="AW96" s="328"/>
      <c r="AX96" s="328"/>
      <c r="AY96" s="329"/>
      <c r="AZ96" s="327" t="s">
        <v>87</v>
      </c>
      <c r="BA96" s="328"/>
      <c r="BB96" s="328"/>
      <c r="BC96" s="328"/>
      <c r="BD96" s="328"/>
      <c r="BE96" s="328"/>
      <c r="BF96" s="328"/>
      <c r="BG96" s="328"/>
      <c r="BH96" s="328"/>
      <c r="BI96" s="328"/>
      <c r="BJ96" s="328"/>
      <c r="BK96" s="328"/>
      <c r="BL96" s="329"/>
    </row>
    <row r="97" spans="1:64" ht="11.25" customHeight="1">
      <c r="A97" s="471"/>
      <c r="B97" s="472"/>
      <c r="C97" s="473"/>
      <c r="D97" s="295">
        <v>1</v>
      </c>
      <c r="E97" s="296"/>
      <c r="F97" s="296"/>
      <c r="G97" s="296"/>
      <c r="H97" s="296"/>
      <c r="I97" s="297"/>
      <c r="J97" s="333" t="s">
        <v>542</v>
      </c>
      <c r="K97" s="334"/>
      <c r="L97" s="334"/>
      <c r="M97" s="334"/>
      <c r="N97" s="334"/>
      <c r="O97" s="334"/>
      <c r="P97" s="334"/>
      <c r="Q97" s="334"/>
      <c r="R97" s="334"/>
      <c r="S97" s="334"/>
      <c r="T97" s="334"/>
      <c r="U97" s="334"/>
      <c r="V97" s="334"/>
      <c r="W97" s="334"/>
      <c r="X97" s="334"/>
      <c r="Y97" s="335"/>
      <c r="Z97" s="333" t="s">
        <v>543</v>
      </c>
      <c r="AA97" s="334"/>
      <c r="AB97" s="334"/>
      <c r="AC97" s="334"/>
      <c r="AD97" s="334"/>
      <c r="AE97" s="334"/>
      <c r="AF97" s="334"/>
      <c r="AG97" s="334"/>
      <c r="AH97" s="334"/>
      <c r="AI97" s="334"/>
      <c r="AJ97" s="334"/>
      <c r="AK97" s="334"/>
      <c r="AL97" s="334"/>
      <c r="AM97" s="334"/>
      <c r="AN97" s="335"/>
      <c r="AO97" s="336">
        <v>40628</v>
      </c>
      <c r="AP97" s="337"/>
      <c r="AQ97" s="337"/>
      <c r="AR97" s="337"/>
      <c r="AS97" s="337"/>
      <c r="AT97" s="337"/>
      <c r="AU97" s="337"/>
      <c r="AV97" s="337"/>
      <c r="AW97" s="337"/>
      <c r="AX97" s="337"/>
      <c r="AY97" s="338"/>
      <c r="AZ97" s="342">
        <v>25</v>
      </c>
      <c r="BA97" s="343"/>
      <c r="BB97" s="343"/>
      <c r="BC97" s="343"/>
      <c r="BD97" s="343"/>
      <c r="BE97" s="343"/>
      <c r="BF97" s="343"/>
      <c r="BG97" s="343"/>
      <c r="BH97" s="343"/>
      <c r="BI97" s="343"/>
      <c r="BJ97" s="343"/>
      <c r="BK97" s="343"/>
      <c r="BL97" s="344"/>
    </row>
    <row r="98" spans="1:64" ht="11.25" customHeight="1">
      <c r="A98" s="471"/>
      <c r="B98" s="472"/>
      <c r="C98" s="473"/>
      <c r="D98" s="273">
        <v>1</v>
      </c>
      <c r="E98" s="274"/>
      <c r="F98" s="274"/>
      <c r="G98" s="274"/>
      <c r="H98" s="274"/>
      <c r="I98" s="275"/>
      <c r="J98" s="304" t="s">
        <v>544</v>
      </c>
      <c r="K98" s="305"/>
      <c r="L98" s="305"/>
      <c r="M98" s="305"/>
      <c r="N98" s="305"/>
      <c r="O98" s="305"/>
      <c r="P98" s="305"/>
      <c r="Q98" s="305"/>
      <c r="R98" s="305"/>
      <c r="S98" s="305"/>
      <c r="T98" s="305"/>
      <c r="U98" s="305"/>
      <c r="V98" s="305"/>
      <c r="W98" s="305"/>
      <c r="X98" s="305"/>
      <c r="Y98" s="306"/>
      <c r="Z98" s="304" t="s">
        <v>545</v>
      </c>
      <c r="AA98" s="305"/>
      <c r="AB98" s="305"/>
      <c r="AC98" s="305"/>
      <c r="AD98" s="305"/>
      <c r="AE98" s="305"/>
      <c r="AF98" s="305"/>
      <c r="AG98" s="305"/>
      <c r="AH98" s="305"/>
      <c r="AI98" s="305"/>
      <c r="AJ98" s="305"/>
      <c r="AK98" s="305"/>
      <c r="AL98" s="305"/>
      <c r="AM98" s="305"/>
      <c r="AN98" s="306"/>
      <c r="AO98" s="345">
        <v>28946</v>
      </c>
      <c r="AP98" s="346"/>
      <c r="AQ98" s="346"/>
      <c r="AR98" s="346"/>
      <c r="AS98" s="346"/>
      <c r="AT98" s="346"/>
      <c r="AU98" s="346"/>
      <c r="AV98" s="346"/>
      <c r="AW98" s="346"/>
      <c r="AX98" s="346"/>
      <c r="AY98" s="347"/>
      <c r="AZ98" s="330"/>
      <c r="BA98" s="331"/>
      <c r="BB98" s="331"/>
      <c r="BC98" s="331"/>
      <c r="BD98" s="331"/>
      <c r="BE98" s="331"/>
      <c r="BF98" s="331"/>
      <c r="BG98" s="331"/>
      <c r="BH98" s="331"/>
      <c r="BI98" s="331"/>
      <c r="BJ98" s="331"/>
      <c r="BK98" s="331"/>
      <c r="BL98" s="332"/>
    </row>
    <row r="99" spans="1:64" ht="11.25" customHeight="1">
      <c r="A99" s="471"/>
      <c r="B99" s="472"/>
      <c r="C99" s="473"/>
      <c r="D99" s="273">
        <v>1</v>
      </c>
      <c r="E99" s="274"/>
      <c r="F99" s="274"/>
      <c r="G99" s="274"/>
      <c r="H99" s="274"/>
      <c r="I99" s="275"/>
      <c r="J99" s="304" t="s">
        <v>467</v>
      </c>
      <c r="K99" s="305"/>
      <c r="L99" s="305"/>
      <c r="M99" s="305"/>
      <c r="N99" s="305"/>
      <c r="O99" s="305"/>
      <c r="P99" s="305"/>
      <c r="Q99" s="305"/>
      <c r="R99" s="305"/>
      <c r="S99" s="305"/>
      <c r="T99" s="305"/>
      <c r="U99" s="305"/>
      <c r="V99" s="305"/>
      <c r="W99" s="305"/>
      <c r="X99" s="305"/>
      <c r="Y99" s="306"/>
      <c r="Z99" s="304" t="s">
        <v>545</v>
      </c>
      <c r="AA99" s="305"/>
      <c r="AB99" s="305"/>
      <c r="AC99" s="305"/>
      <c r="AD99" s="305"/>
      <c r="AE99" s="305"/>
      <c r="AF99" s="305"/>
      <c r="AG99" s="305"/>
      <c r="AH99" s="305"/>
      <c r="AI99" s="305"/>
      <c r="AJ99" s="305"/>
      <c r="AK99" s="305"/>
      <c r="AL99" s="305"/>
      <c r="AM99" s="305"/>
      <c r="AN99" s="306"/>
      <c r="AO99" s="345">
        <v>35704</v>
      </c>
      <c r="AP99" s="346"/>
      <c r="AQ99" s="346"/>
      <c r="AR99" s="346"/>
      <c r="AS99" s="346"/>
      <c r="AT99" s="346"/>
      <c r="AU99" s="346"/>
      <c r="AV99" s="346"/>
      <c r="AW99" s="346"/>
      <c r="AX99" s="346"/>
      <c r="AY99" s="347"/>
      <c r="AZ99" s="330">
        <v>30</v>
      </c>
      <c r="BA99" s="331"/>
      <c r="BB99" s="331"/>
      <c r="BC99" s="331"/>
      <c r="BD99" s="331"/>
      <c r="BE99" s="331"/>
      <c r="BF99" s="331"/>
      <c r="BG99" s="331"/>
      <c r="BH99" s="331"/>
      <c r="BI99" s="331"/>
      <c r="BJ99" s="331"/>
      <c r="BK99" s="331"/>
      <c r="BL99" s="332"/>
    </row>
    <row r="100" spans="1:64" ht="11.25" customHeight="1">
      <c r="A100" s="471"/>
      <c r="B100" s="472"/>
      <c r="C100" s="473"/>
      <c r="D100" s="273">
        <v>1</v>
      </c>
      <c r="E100" s="274"/>
      <c r="F100" s="274"/>
      <c r="G100" s="274"/>
      <c r="H100" s="274"/>
      <c r="I100" s="275"/>
      <c r="J100" s="304" t="s">
        <v>540</v>
      </c>
      <c r="K100" s="305"/>
      <c r="L100" s="305"/>
      <c r="M100" s="305"/>
      <c r="N100" s="305"/>
      <c r="O100" s="305"/>
      <c r="P100" s="305"/>
      <c r="Q100" s="305"/>
      <c r="R100" s="305"/>
      <c r="S100" s="305"/>
      <c r="T100" s="305"/>
      <c r="U100" s="305"/>
      <c r="V100" s="305"/>
      <c r="W100" s="305"/>
      <c r="X100" s="305"/>
      <c r="Y100" s="306"/>
      <c r="Z100" s="304" t="s">
        <v>527</v>
      </c>
      <c r="AA100" s="305"/>
      <c r="AB100" s="305"/>
      <c r="AC100" s="305"/>
      <c r="AD100" s="305"/>
      <c r="AE100" s="305"/>
      <c r="AF100" s="305"/>
      <c r="AG100" s="305"/>
      <c r="AH100" s="305"/>
      <c r="AI100" s="305"/>
      <c r="AJ100" s="305"/>
      <c r="AK100" s="305"/>
      <c r="AL100" s="305"/>
      <c r="AM100" s="305"/>
      <c r="AN100" s="306"/>
      <c r="AO100" s="345">
        <v>26755</v>
      </c>
      <c r="AP100" s="346"/>
      <c r="AQ100" s="346"/>
      <c r="AR100" s="346"/>
      <c r="AS100" s="346"/>
      <c r="AT100" s="346"/>
      <c r="AU100" s="346"/>
      <c r="AV100" s="346"/>
      <c r="AW100" s="346"/>
      <c r="AX100" s="346"/>
      <c r="AY100" s="347"/>
      <c r="AZ100" s="330"/>
      <c r="BA100" s="331"/>
      <c r="BB100" s="331"/>
      <c r="BC100" s="331"/>
      <c r="BD100" s="331"/>
      <c r="BE100" s="331"/>
      <c r="BF100" s="331"/>
      <c r="BG100" s="331"/>
      <c r="BH100" s="331"/>
      <c r="BI100" s="331"/>
      <c r="BJ100" s="331"/>
      <c r="BK100" s="331"/>
      <c r="BL100" s="332"/>
    </row>
    <row r="101" spans="1:64" ht="11.25" customHeight="1">
      <c r="A101" s="471"/>
      <c r="B101" s="472"/>
      <c r="C101" s="473"/>
      <c r="D101" s="273">
        <v>1</v>
      </c>
      <c r="E101" s="274"/>
      <c r="F101" s="274"/>
      <c r="G101" s="274"/>
      <c r="H101" s="274"/>
      <c r="I101" s="275"/>
      <c r="J101" s="304" t="s">
        <v>541</v>
      </c>
      <c r="K101" s="305"/>
      <c r="L101" s="305"/>
      <c r="M101" s="305"/>
      <c r="N101" s="305"/>
      <c r="O101" s="305"/>
      <c r="P101" s="305"/>
      <c r="Q101" s="305"/>
      <c r="R101" s="305"/>
      <c r="S101" s="305"/>
      <c r="T101" s="305"/>
      <c r="U101" s="305"/>
      <c r="V101" s="305"/>
      <c r="W101" s="305"/>
      <c r="X101" s="305"/>
      <c r="Y101" s="306"/>
      <c r="Z101" s="304" t="s">
        <v>546</v>
      </c>
      <c r="AA101" s="305"/>
      <c r="AB101" s="305"/>
      <c r="AC101" s="305"/>
      <c r="AD101" s="305"/>
      <c r="AE101" s="305"/>
      <c r="AF101" s="305"/>
      <c r="AG101" s="305"/>
      <c r="AH101" s="305"/>
      <c r="AI101" s="305"/>
      <c r="AJ101" s="305"/>
      <c r="AK101" s="305"/>
      <c r="AL101" s="305"/>
      <c r="AM101" s="305"/>
      <c r="AN101" s="306"/>
      <c r="AO101" s="345">
        <v>38596</v>
      </c>
      <c r="AP101" s="346"/>
      <c r="AQ101" s="346"/>
      <c r="AR101" s="346"/>
      <c r="AS101" s="346"/>
      <c r="AT101" s="346"/>
      <c r="AU101" s="346"/>
      <c r="AV101" s="346"/>
      <c r="AW101" s="346"/>
      <c r="AX101" s="346"/>
      <c r="AY101" s="347"/>
      <c r="AZ101" s="330"/>
      <c r="BA101" s="331"/>
      <c r="BB101" s="331"/>
      <c r="BC101" s="331"/>
      <c r="BD101" s="331"/>
      <c r="BE101" s="331"/>
      <c r="BF101" s="331"/>
      <c r="BG101" s="331"/>
      <c r="BH101" s="331"/>
      <c r="BI101" s="331"/>
      <c r="BJ101" s="331"/>
      <c r="BK101" s="331"/>
      <c r="BL101" s="332"/>
    </row>
    <row r="102" spans="1:64" ht="11.25" customHeight="1">
      <c r="A102" s="471"/>
      <c r="B102" s="472"/>
      <c r="C102" s="473"/>
      <c r="D102" s="273">
        <v>1</v>
      </c>
      <c r="E102" s="274"/>
      <c r="F102" s="274"/>
      <c r="G102" s="274"/>
      <c r="H102" s="274"/>
      <c r="I102" s="275"/>
      <c r="J102" s="304" t="s">
        <v>382</v>
      </c>
      <c r="K102" s="305"/>
      <c r="L102" s="305"/>
      <c r="M102" s="305"/>
      <c r="N102" s="305"/>
      <c r="O102" s="305"/>
      <c r="P102" s="305"/>
      <c r="Q102" s="305"/>
      <c r="R102" s="305"/>
      <c r="S102" s="305"/>
      <c r="T102" s="305"/>
      <c r="U102" s="305"/>
      <c r="V102" s="305"/>
      <c r="W102" s="305"/>
      <c r="X102" s="305"/>
      <c r="Y102" s="306"/>
      <c r="Z102" s="304" t="s">
        <v>550</v>
      </c>
      <c r="AA102" s="305"/>
      <c r="AB102" s="305"/>
      <c r="AC102" s="305"/>
      <c r="AD102" s="305"/>
      <c r="AE102" s="305"/>
      <c r="AF102" s="305"/>
      <c r="AG102" s="305"/>
      <c r="AH102" s="305"/>
      <c r="AI102" s="305"/>
      <c r="AJ102" s="305"/>
      <c r="AK102" s="305"/>
      <c r="AL102" s="305"/>
      <c r="AM102" s="305"/>
      <c r="AN102" s="306"/>
      <c r="AO102" s="301" t="s">
        <v>383</v>
      </c>
      <c r="AP102" s="302"/>
      <c r="AQ102" s="302"/>
      <c r="AR102" s="302"/>
      <c r="AS102" s="302"/>
      <c r="AT102" s="302"/>
      <c r="AU102" s="302"/>
      <c r="AV102" s="302"/>
      <c r="AW102" s="302"/>
      <c r="AX102" s="302"/>
      <c r="AY102" s="303"/>
      <c r="AZ102" s="330">
        <v>12</v>
      </c>
      <c r="BA102" s="331"/>
      <c r="BB102" s="331"/>
      <c r="BC102" s="331"/>
      <c r="BD102" s="331"/>
      <c r="BE102" s="331"/>
      <c r="BF102" s="331"/>
      <c r="BG102" s="331"/>
      <c r="BH102" s="331"/>
      <c r="BI102" s="331"/>
      <c r="BJ102" s="331"/>
      <c r="BK102" s="331"/>
      <c r="BL102" s="332"/>
    </row>
    <row r="103" spans="1:64" ht="11.25" customHeight="1">
      <c r="A103" s="471"/>
      <c r="B103" s="472"/>
      <c r="C103" s="473"/>
      <c r="D103" s="273">
        <v>2</v>
      </c>
      <c r="E103" s="274"/>
      <c r="F103" s="274"/>
      <c r="G103" s="274"/>
      <c r="H103" s="274"/>
      <c r="I103" s="275"/>
      <c r="J103" s="304" t="s">
        <v>547</v>
      </c>
      <c r="K103" s="305"/>
      <c r="L103" s="305"/>
      <c r="M103" s="305"/>
      <c r="N103" s="305"/>
      <c r="O103" s="305"/>
      <c r="P103" s="305"/>
      <c r="Q103" s="305"/>
      <c r="R103" s="305"/>
      <c r="S103" s="305"/>
      <c r="T103" s="305"/>
      <c r="U103" s="305"/>
      <c r="V103" s="305"/>
      <c r="W103" s="305"/>
      <c r="X103" s="305"/>
      <c r="Y103" s="306"/>
      <c r="Z103" s="304" t="s">
        <v>548</v>
      </c>
      <c r="AA103" s="305"/>
      <c r="AB103" s="305"/>
      <c r="AC103" s="305"/>
      <c r="AD103" s="305"/>
      <c r="AE103" s="305"/>
      <c r="AF103" s="305"/>
      <c r="AG103" s="305"/>
      <c r="AH103" s="305"/>
      <c r="AI103" s="305"/>
      <c r="AJ103" s="305"/>
      <c r="AK103" s="305"/>
      <c r="AL103" s="305"/>
      <c r="AM103" s="305"/>
      <c r="AN103" s="306"/>
      <c r="AO103" s="345"/>
      <c r="AP103" s="346"/>
      <c r="AQ103" s="346"/>
      <c r="AR103" s="346"/>
      <c r="AS103" s="346"/>
      <c r="AT103" s="346"/>
      <c r="AU103" s="346"/>
      <c r="AV103" s="346"/>
      <c r="AW103" s="346"/>
      <c r="AX103" s="346"/>
      <c r="AY103" s="347"/>
      <c r="AZ103" s="330"/>
      <c r="BA103" s="331"/>
      <c r="BB103" s="331"/>
      <c r="BC103" s="331"/>
      <c r="BD103" s="331"/>
      <c r="BE103" s="331"/>
      <c r="BF103" s="331"/>
      <c r="BG103" s="331"/>
      <c r="BH103" s="331"/>
      <c r="BI103" s="331"/>
      <c r="BJ103" s="331"/>
      <c r="BK103" s="331"/>
      <c r="BL103" s="332"/>
    </row>
    <row r="104" spans="1:64" ht="11.25" customHeight="1">
      <c r="A104" s="322"/>
      <c r="B104" s="323"/>
      <c r="C104" s="324"/>
      <c r="D104" s="298">
        <v>4</v>
      </c>
      <c r="E104" s="299"/>
      <c r="F104" s="299"/>
      <c r="G104" s="299"/>
      <c r="H104" s="299"/>
      <c r="I104" s="300"/>
      <c r="J104" s="364" t="s">
        <v>549</v>
      </c>
      <c r="K104" s="365"/>
      <c r="L104" s="365"/>
      <c r="M104" s="365"/>
      <c r="N104" s="365"/>
      <c r="O104" s="365"/>
      <c r="P104" s="365"/>
      <c r="Q104" s="365"/>
      <c r="R104" s="365"/>
      <c r="S104" s="365"/>
      <c r="T104" s="365"/>
      <c r="U104" s="365"/>
      <c r="V104" s="365"/>
      <c r="W104" s="365"/>
      <c r="X104" s="365"/>
      <c r="Y104" s="366"/>
      <c r="Z104" s="364" t="s">
        <v>530</v>
      </c>
      <c r="AA104" s="365"/>
      <c r="AB104" s="365"/>
      <c r="AC104" s="365"/>
      <c r="AD104" s="365"/>
      <c r="AE104" s="365"/>
      <c r="AF104" s="365"/>
      <c r="AG104" s="365"/>
      <c r="AH104" s="365"/>
      <c r="AI104" s="365"/>
      <c r="AJ104" s="365"/>
      <c r="AK104" s="365"/>
      <c r="AL104" s="365"/>
      <c r="AM104" s="365"/>
      <c r="AN104" s="366"/>
      <c r="AO104" s="384"/>
      <c r="AP104" s="385"/>
      <c r="AQ104" s="385"/>
      <c r="AR104" s="385"/>
      <c r="AS104" s="385"/>
      <c r="AT104" s="385"/>
      <c r="AU104" s="385"/>
      <c r="AV104" s="385"/>
      <c r="AW104" s="385"/>
      <c r="AX104" s="385"/>
      <c r="AY104" s="386"/>
      <c r="AZ104" s="367"/>
      <c r="BA104" s="368"/>
      <c r="BB104" s="368"/>
      <c r="BC104" s="368"/>
      <c r="BD104" s="368"/>
      <c r="BE104" s="368"/>
      <c r="BF104" s="368"/>
      <c r="BG104" s="368"/>
      <c r="BH104" s="368"/>
      <c r="BI104" s="368"/>
      <c r="BJ104" s="368"/>
      <c r="BK104" s="368"/>
      <c r="BL104" s="369"/>
    </row>
    <row r="105" spans="1:64" s="2" customFormat="1" ht="11.25" customHeight="1">
      <c r="A105" s="21"/>
      <c r="B105" s="22"/>
      <c r="C105" s="22"/>
      <c r="D105" s="20" t="s">
        <v>165</v>
      </c>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32"/>
      <c r="AN105" s="20"/>
      <c r="AO105" s="32"/>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113"/>
    </row>
    <row r="106" spans="1:64" s="2" customFormat="1" ht="11.25" customHeight="1">
      <c r="A106" s="23"/>
      <c r="B106" s="70"/>
      <c r="C106" s="70"/>
      <c r="D106" s="27" t="s">
        <v>173</v>
      </c>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33"/>
      <c r="AN106" s="27"/>
      <c r="AO106" s="33"/>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113"/>
    </row>
    <row r="107" spans="1:64" s="2" customFormat="1" ht="11.25" customHeight="1">
      <c r="A107" s="23"/>
      <c r="B107" s="70"/>
      <c r="C107" s="70"/>
      <c r="D107" s="27" t="s">
        <v>174</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33"/>
      <c r="AN107" s="27"/>
      <c r="AO107" s="33"/>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113"/>
    </row>
    <row r="108" spans="1:64" s="2" customFormat="1" ht="11.25" customHeight="1">
      <c r="A108" s="23"/>
      <c r="B108" s="70"/>
      <c r="C108" s="70"/>
      <c r="D108" s="27" t="s">
        <v>166</v>
      </c>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33"/>
      <c r="AN108" s="27"/>
      <c r="AO108" s="33"/>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113"/>
    </row>
    <row r="109" spans="1:64" s="2" customFormat="1" ht="11.25" customHeight="1">
      <c r="A109" s="23"/>
      <c r="B109" s="70"/>
      <c r="C109" s="70"/>
      <c r="D109" s="27" t="s">
        <v>241</v>
      </c>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33"/>
      <c r="AN109" s="27"/>
      <c r="AO109" s="33"/>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113"/>
    </row>
    <row r="110" spans="1:64" s="2" customFormat="1" ht="11.25" customHeight="1">
      <c r="A110" s="23"/>
      <c r="B110" s="70"/>
      <c r="C110" s="70"/>
      <c r="D110" s="27" t="s">
        <v>242</v>
      </c>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33"/>
      <c r="AN110" s="27"/>
      <c r="AO110" s="33"/>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113"/>
    </row>
    <row r="111" spans="1:64" s="2" customFormat="1" ht="11.25" customHeight="1">
      <c r="A111" s="60"/>
      <c r="B111" s="24"/>
      <c r="C111" s="24"/>
      <c r="D111" s="458" t="s">
        <v>243</v>
      </c>
      <c r="E111" s="459"/>
      <c r="F111" s="459"/>
      <c r="G111" s="460"/>
      <c r="H111" s="226" t="s">
        <v>537</v>
      </c>
      <c r="I111" s="458"/>
      <c r="J111" s="459"/>
      <c r="K111" s="459"/>
      <c r="L111" s="459"/>
      <c r="M111" s="459"/>
      <c r="N111" s="459"/>
      <c r="O111" s="459"/>
      <c r="P111" s="459"/>
      <c r="Q111" s="459"/>
      <c r="R111" s="459"/>
      <c r="S111" s="459"/>
      <c r="T111" s="459"/>
      <c r="U111" s="459"/>
      <c r="V111" s="459"/>
      <c r="W111" s="459"/>
      <c r="X111" s="459"/>
      <c r="Y111" s="459"/>
      <c r="Z111" s="459"/>
      <c r="AA111" s="459"/>
      <c r="AB111" s="459"/>
      <c r="AC111" s="459"/>
      <c r="AD111" s="459"/>
      <c r="AE111" s="459"/>
      <c r="AF111" s="459"/>
      <c r="AG111" s="459"/>
      <c r="AH111" s="459"/>
      <c r="AI111" s="459"/>
      <c r="AJ111" s="459"/>
      <c r="AK111" s="459"/>
      <c r="AL111" s="459"/>
      <c r="AM111" s="459"/>
      <c r="AN111" s="459"/>
      <c r="AO111" s="459"/>
      <c r="AP111" s="459"/>
      <c r="AQ111" s="459"/>
      <c r="AR111" s="459"/>
      <c r="AS111" s="459"/>
      <c r="AT111" s="459"/>
      <c r="AU111" s="459"/>
      <c r="AV111" s="459"/>
      <c r="AW111" s="459"/>
      <c r="AX111" s="459"/>
      <c r="AY111" s="459"/>
      <c r="AZ111" s="459"/>
      <c r="BA111" s="459"/>
      <c r="BB111" s="459"/>
      <c r="BC111" s="459"/>
      <c r="BD111" s="459"/>
      <c r="BE111" s="459"/>
      <c r="BF111" s="459"/>
      <c r="BG111" s="459"/>
      <c r="BH111" s="459"/>
      <c r="BI111" s="459"/>
      <c r="BJ111" s="459"/>
      <c r="BK111" s="460"/>
      <c r="BL111" s="114" t="s">
        <v>538</v>
      </c>
    </row>
    <row r="112" spans="1:64" s="2" customFormat="1" ht="6" customHeight="1">
      <c r="A112" s="61"/>
      <c r="B112" s="61"/>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73"/>
      <c r="AO112" s="74"/>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row>
    <row r="113" spans="1:64" s="2" customFormat="1" ht="11.25" customHeight="1">
      <c r="A113" s="28" t="s">
        <v>70</v>
      </c>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6"/>
      <c r="AO113" s="33"/>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row>
    <row r="114" spans="1:64" ht="11.25" customHeight="1">
      <c r="A114" s="310" t="s">
        <v>20</v>
      </c>
      <c r="B114" s="311"/>
      <c r="C114" s="312"/>
      <c r="D114" s="327" t="s">
        <v>16</v>
      </c>
      <c r="E114" s="328"/>
      <c r="F114" s="329"/>
      <c r="G114" s="327" t="s">
        <v>21</v>
      </c>
      <c r="H114" s="328"/>
      <c r="I114" s="329"/>
      <c r="J114" s="29"/>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37"/>
      <c r="AO114" s="30"/>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ht="11.25" customHeight="1">
      <c r="A115" s="468"/>
      <c r="B115" s="469"/>
      <c r="C115" s="470"/>
      <c r="D115" s="445">
        <v>15</v>
      </c>
      <c r="E115" s="446"/>
      <c r="F115" s="447"/>
      <c r="G115" s="445">
        <v>15</v>
      </c>
      <c r="H115" s="446"/>
      <c r="I115" s="447"/>
      <c r="J115" s="17"/>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63"/>
      <c r="AO115" s="31"/>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t="26.25" customHeight="1">
      <c r="A116" s="468"/>
      <c r="B116" s="469"/>
      <c r="C116" s="470"/>
      <c r="D116" s="310" t="s">
        <v>22</v>
      </c>
      <c r="E116" s="311"/>
      <c r="F116" s="311"/>
      <c r="G116" s="312"/>
      <c r="H116" s="310" t="s">
        <v>5</v>
      </c>
      <c r="I116" s="311"/>
      <c r="J116" s="311"/>
      <c r="K116" s="311"/>
      <c r="L116" s="312"/>
      <c r="M116" s="310" t="s">
        <v>8</v>
      </c>
      <c r="N116" s="311"/>
      <c r="O116" s="311"/>
      <c r="P116" s="311"/>
      <c r="Q116" s="312"/>
      <c r="R116" s="319" t="s">
        <v>77</v>
      </c>
      <c r="S116" s="320"/>
      <c r="T116" s="320"/>
      <c r="U116" s="320"/>
      <c r="V116" s="320"/>
      <c r="W116" s="320"/>
      <c r="X116" s="320"/>
      <c r="Y116" s="320"/>
      <c r="Z116" s="321"/>
      <c r="AA116" s="316" t="s">
        <v>28</v>
      </c>
      <c r="AB116" s="317"/>
      <c r="AC116" s="317"/>
      <c r="AD116" s="317"/>
      <c r="AE116" s="317"/>
      <c r="AF116" s="317"/>
      <c r="AG116" s="317"/>
      <c r="AH116" s="317"/>
      <c r="AI116" s="318"/>
      <c r="AJ116" s="316" t="s">
        <v>196</v>
      </c>
      <c r="AK116" s="317"/>
      <c r="AL116" s="317"/>
      <c r="AM116" s="317"/>
      <c r="AN116" s="317"/>
      <c r="AO116" s="317"/>
      <c r="AP116" s="317"/>
      <c r="AQ116" s="317"/>
      <c r="AR116" s="317"/>
      <c r="AS116" s="317"/>
      <c r="AT116" s="317"/>
      <c r="AU116" s="318"/>
      <c r="AV116" s="319" t="s">
        <v>33</v>
      </c>
      <c r="AW116" s="320"/>
      <c r="AX116" s="321"/>
      <c r="AY116" s="316" t="s">
        <v>283</v>
      </c>
      <c r="AZ116" s="317"/>
      <c r="BA116" s="317"/>
      <c r="BB116" s="317"/>
      <c r="BC116" s="317"/>
      <c r="BD116" s="317"/>
      <c r="BE116" s="317"/>
      <c r="BF116" s="317"/>
      <c r="BG116" s="317"/>
      <c r="BH116" s="317"/>
      <c r="BI116" s="317"/>
      <c r="BJ116" s="318"/>
      <c r="BK116" s="319" t="s">
        <v>23</v>
      </c>
      <c r="BL116" s="321"/>
    </row>
    <row r="117" spans="1:64" ht="52.5" customHeight="1">
      <c r="A117" s="468"/>
      <c r="B117" s="469"/>
      <c r="C117" s="470"/>
      <c r="D117" s="313"/>
      <c r="E117" s="314"/>
      <c r="F117" s="314"/>
      <c r="G117" s="315"/>
      <c r="H117" s="313"/>
      <c r="I117" s="314"/>
      <c r="J117" s="314"/>
      <c r="K117" s="314"/>
      <c r="L117" s="315"/>
      <c r="M117" s="313"/>
      <c r="N117" s="314"/>
      <c r="O117" s="314"/>
      <c r="P117" s="314"/>
      <c r="Q117" s="315"/>
      <c r="R117" s="322"/>
      <c r="S117" s="323"/>
      <c r="T117" s="323"/>
      <c r="U117" s="323"/>
      <c r="V117" s="323"/>
      <c r="W117" s="323"/>
      <c r="X117" s="323"/>
      <c r="Y117" s="323"/>
      <c r="Z117" s="324"/>
      <c r="AA117" s="387" t="s">
        <v>72</v>
      </c>
      <c r="AB117" s="388"/>
      <c r="AC117" s="389"/>
      <c r="AD117" s="316" t="s">
        <v>122</v>
      </c>
      <c r="AE117" s="317"/>
      <c r="AF117" s="318"/>
      <c r="AG117" s="316" t="s">
        <v>43</v>
      </c>
      <c r="AH117" s="317"/>
      <c r="AI117" s="318"/>
      <c r="AJ117" s="316" t="s">
        <v>25</v>
      </c>
      <c r="AK117" s="317"/>
      <c r="AL117" s="318"/>
      <c r="AM117" s="316" t="s">
        <v>26</v>
      </c>
      <c r="AN117" s="317"/>
      <c r="AO117" s="318"/>
      <c r="AP117" s="316" t="s">
        <v>24</v>
      </c>
      <c r="AQ117" s="317"/>
      <c r="AR117" s="318"/>
      <c r="AS117" s="316" t="s">
        <v>43</v>
      </c>
      <c r="AT117" s="317"/>
      <c r="AU117" s="318"/>
      <c r="AV117" s="322"/>
      <c r="AW117" s="323"/>
      <c r="AX117" s="324"/>
      <c r="AY117" s="316" t="s">
        <v>79</v>
      </c>
      <c r="AZ117" s="317"/>
      <c r="BA117" s="318"/>
      <c r="BB117" s="316" t="s">
        <v>80</v>
      </c>
      <c r="BC117" s="317"/>
      <c r="BD117" s="318"/>
      <c r="BE117" s="316" t="s">
        <v>75</v>
      </c>
      <c r="BF117" s="317"/>
      <c r="BG117" s="318"/>
      <c r="BH117" s="316" t="s">
        <v>76</v>
      </c>
      <c r="BI117" s="317"/>
      <c r="BJ117" s="318"/>
      <c r="BK117" s="322"/>
      <c r="BL117" s="324"/>
    </row>
    <row r="118" spans="1:64" ht="12" customHeight="1">
      <c r="A118" s="468"/>
      <c r="B118" s="469"/>
      <c r="C118" s="470"/>
      <c r="D118" s="304" t="s">
        <v>20</v>
      </c>
      <c r="E118" s="305"/>
      <c r="F118" s="305"/>
      <c r="G118" s="306"/>
      <c r="H118" s="442" t="s">
        <v>384</v>
      </c>
      <c r="I118" s="443"/>
      <c r="J118" s="443"/>
      <c r="K118" s="443"/>
      <c r="L118" s="444"/>
      <c r="M118" s="418" t="s">
        <v>398</v>
      </c>
      <c r="N118" s="419"/>
      <c r="O118" s="419"/>
      <c r="P118" s="419"/>
      <c r="Q118" s="420"/>
      <c r="R118" s="370" t="s">
        <v>409</v>
      </c>
      <c r="S118" s="371"/>
      <c r="T118" s="371"/>
      <c r="U118" s="372"/>
      <c r="V118" s="147" t="s">
        <v>197</v>
      </c>
      <c r="W118" s="373" t="s">
        <v>407</v>
      </c>
      <c r="X118" s="371"/>
      <c r="Y118" s="371"/>
      <c r="Z118" s="374"/>
      <c r="AA118" s="295"/>
      <c r="AB118" s="296"/>
      <c r="AC118" s="297"/>
      <c r="AD118" s="295"/>
      <c r="AE118" s="296"/>
      <c r="AF118" s="297"/>
      <c r="AG118" s="295"/>
      <c r="AH118" s="296"/>
      <c r="AI118" s="297"/>
      <c r="AJ118" s="295"/>
      <c r="AK118" s="296"/>
      <c r="AL118" s="297"/>
      <c r="AM118" s="295" t="s">
        <v>374</v>
      </c>
      <c r="AN118" s="296"/>
      <c r="AO118" s="297"/>
      <c r="AP118" s="295"/>
      <c r="AQ118" s="296"/>
      <c r="AR118" s="297"/>
      <c r="AS118" s="295"/>
      <c r="AT118" s="296"/>
      <c r="AU118" s="297"/>
      <c r="AV118" s="295"/>
      <c r="AW118" s="296"/>
      <c r="AX118" s="297"/>
      <c r="AY118" s="295"/>
      <c r="AZ118" s="296"/>
      <c r="BA118" s="297"/>
      <c r="BB118" s="295" t="s">
        <v>374</v>
      </c>
      <c r="BC118" s="296"/>
      <c r="BD118" s="297"/>
      <c r="BE118" s="295"/>
      <c r="BF118" s="296"/>
      <c r="BG118" s="297"/>
      <c r="BH118" s="295"/>
      <c r="BI118" s="296"/>
      <c r="BJ118" s="297"/>
      <c r="BK118" s="325">
        <v>2</v>
      </c>
      <c r="BL118" s="326"/>
    </row>
    <row r="119" spans="1:64" ht="12" customHeight="1">
      <c r="A119" s="468"/>
      <c r="B119" s="469"/>
      <c r="C119" s="470"/>
      <c r="D119" s="304" t="s">
        <v>20</v>
      </c>
      <c r="E119" s="305"/>
      <c r="F119" s="305"/>
      <c r="G119" s="306"/>
      <c r="H119" s="307" t="s">
        <v>385</v>
      </c>
      <c r="I119" s="308"/>
      <c r="J119" s="308"/>
      <c r="K119" s="308"/>
      <c r="L119" s="309"/>
      <c r="M119" s="301" t="s">
        <v>399</v>
      </c>
      <c r="N119" s="302"/>
      <c r="O119" s="302"/>
      <c r="P119" s="302"/>
      <c r="Q119" s="303"/>
      <c r="R119" s="301" t="s">
        <v>410</v>
      </c>
      <c r="S119" s="302"/>
      <c r="T119" s="302"/>
      <c r="U119" s="441"/>
      <c r="V119" s="65" t="s">
        <v>198</v>
      </c>
      <c r="W119" s="424" t="s">
        <v>407</v>
      </c>
      <c r="X119" s="302"/>
      <c r="Y119" s="302"/>
      <c r="Z119" s="303"/>
      <c r="AA119" s="273"/>
      <c r="AB119" s="274"/>
      <c r="AC119" s="275"/>
      <c r="AD119" s="273"/>
      <c r="AE119" s="274"/>
      <c r="AF119" s="275"/>
      <c r="AG119" s="273"/>
      <c r="AH119" s="274"/>
      <c r="AI119" s="275"/>
      <c r="AJ119" s="273"/>
      <c r="AK119" s="274"/>
      <c r="AL119" s="275"/>
      <c r="AM119" s="273" t="s">
        <v>374</v>
      </c>
      <c r="AN119" s="274"/>
      <c r="AO119" s="275"/>
      <c r="AP119" s="273"/>
      <c r="AQ119" s="274"/>
      <c r="AR119" s="275"/>
      <c r="AS119" s="273"/>
      <c r="AT119" s="274"/>
      <c r="AU119" s="275"/>
      <c r="AV119" s="273"/>
      <c r="AW119" s="274"/>
      <c r="AX119" s="275"/>
      <c r="AY119" s="273"/>
      <c r="AZ119" s="274"/>
      <c r="BA119" s="275"/>
      <c r="BB119" s="273"/>
      <c r="BC119" s="274"/>
      <c r="BD119" s="275"/>
      <c r="BE119" s="273"/>
      <c r="BF119" s="274"/>
      <c r="BG119" s="275"/>
      <c r="BH119" s="273" t="s">
        <v>374</v>
      </c>
      <c r="BI119" s="274"/>
      <c r="BJ119" s="275"/>
      <c r="BK119" s="287">
        <v>2</v>
      </c>
      <c r="BL119" s="288"/>
    </row>
    <row r="120" spans="1:64" ht="12" customHeight="1">
      <c r="A120" s="468"/>
      <c r="B120" s="469"/>
      <c r="C120" s="470"/>
      <c r="D120" s="304" t="s">
        <v>20</v>
      </c>
      <c r="E120" s="305"/>
      <c r="F120" s="305"/>
      <c r="G120" s="306"/>
      <c r="H120" s="307" t="s">
        <v>386</v>
      </c>
      <c r="I120" s="308"/>
      <c r="J120" s="308"/>
      <c r="K120" s="308"/>
      <c r="L120" s="309"/>
      <c r="M120" s="301" t="s">
        <v>400</v>
      </c>
      <c r="N120" s="302"/>
      <c r="O120" s="302"/>
      <c r="P120" s="302"/>
      <c r="Q120" s="303"/>
      <c r="R120" s="301" t="s">
        <v>410</v>
      </c>
      <c r="S120" s="302"/>
      <c r="T120" s="302"/>
      <c r="U120" s="302"/>
      <c r="V120" s="65" t="s">
        <v>197</v>
      </c>
      <c r="W120" s="302" t="s">
        <v>407</v>
      </c>
      <c r="X120" s="302"/>
      <c r="Y120" s="302"/>
      <c r="Z120" s="303"/>
      <c r="AA120" s="273"/>
      <c r="AB120" s="274"/>
      <c r="AC120" s="275"/>
      <c r="AD120" s="273"/>
      <c r="AE120" s="274"/>
      <c r="AF120" s="275"/>
      <c r="AG120" s="273"/>
      <c r="AH120" s="274"/>
      <c r="AI120" s="275"/>
      <c r="AJ120" s="273" t="s">
        <v>374</v>
      </c>
      <c r="AK120" s="274"/>
      <c r="AL120" s="275"/>
      <c r="AM120" s="273"/>
      <c r="AN120" s="274"/>
      <c r="AO120" s="275"/>
      <c r="AP120" s="273"/>
      <c r="AQ120" s="274"/>
      <c r="AR120" s="275"/>
      <c r="AS120" s="273"/>
      <c r="AT120" s="274"/>
      <c r="AU120" s="275"/>
      <c r="AV120" s="273"/>
      <c r="AW120" s="274"/>
      <c r="AX120" s="275"/>
      <c r="AY120" s="273"/>
      <c r="AZ120" s="274"/>
      <c r="BA120" s="275"/>
      <c r="BB120" s="273" t="s">
        <v>374</v>
      </c>
      <c r="BC120" s="274"/>
      <c r="BD120" s="275"/>
      <c r="BE120" s="273"/>
      <c r="BF120" s="274"/>
      <c r="BG120" s="275"/>
      <c r="BH120" s="273"/>
      <c r="BI120" s="274"/>
      <c r="BJ120" s="275"/>
      <c r="BK120" s="287">
        <v>2</v>
      </c>
      <c r="BL120" s="288"/>
    </row>
    <row r="121" spans="1:64" ht="12" customHeight="1">
      <c r="A121" s="468"/>
      <c r="B121" s="469"/>
      <c r="C121" s="470"/>
      <c r="D121" s="304" t="s">
        <v>20</v>
      </c>
      <c r="E121" s="305"/>
      <c r="F121" s="305"/>
      <c r="G121" s="306"/>
      <c r="H121" s="307" t="s">
        <v>387</v>
      </c>
      <c r="I121" s="308"/>
      <c r="J121" s="308"/>
      <c r="K121" s="308"/>
      <c r="L121" s="309"/>
      <c r="M121" s="301" t="s">
        <v>401</v>
      </c>
      <c r="N121" s="302"/>
      <c r="O121" s="302"/>
      <c r="P121" s="302"/>
      <c r="Q121" s="303"/>
      <c r="R121" s="301" t="s">
        <v>410</v>
      </c>
      <c r="S121" s="302"/>
      <c r="T121" s="302"/>
      <c r="U121" s="302"/>
      <c r="V121" s="65" t="s">
        <v>197</v>
      </c>
      <c r="W121" s="302" t="s">
        <v>407</v>
      </c>
      <c r="X121" s="302"/>
      <c r="Y121" s="302"/>
      <c r="Z121" s="303"/>
      <c r="AA121" s="273"/>
      <c r="AB121" s="274"/>
      <c r="AC121" s="275"/>
      <c r="AD121" s="273"/>
      <c r="AE121" s="274"/>
      <c r="AF121" s="275"/>
      <c r="AG121" s="273"/>
      <c r="AH121" s="274"/>
      <c r="AI121" s="275"/>
      <c r="AJ121" s="273" t="s">
        <v>374</v>
      </c>
      <c r="AK121" s="274"/>
      <c r="AL121" s="275"/>
      <c r="AM121" s="273"/>
      <c r="AN121" s="274"/>
      <c r="AO121" s="275"/>
      <c r="AP121" s="273"/>
      <c r="AQ121" s="274"/>
      <c r="AR121" s="275"/>
      <c r="AS121" s="273"/>
      <c r="AT121" s="274"/>
      <c r="AU121" s="275"/>
      <c r="AV121" s="273"/>
      <c r="AW121" s="274"/>
      <c r="AX121" s="275"/>
      <c r="AY121" s="273"/>
      <c r="AZ121" s="274"/>
      <c r="BA121" s="275"/>
      <c r="BB121" s="273"/>
      <c r="BC121" s="274"/>
      <c r="BD121" s="275"/>
      <c r="BE121" s="273"/>
      <c r="BF121" s="274"/>
      <c r="BG121" s="275"/>
      <c r="BH121" s="273" t="s">
        <v>374</v>
      </c>
      <c r="BI121" s="274"/>
      <c r="BJ121" s="275"/>
      <c r="BK121" s="287">
        <v>1</v>
      </c>
      <c r="BL121" s="288"/>
    </row>
    <row r="122" spans="1:64" ht="12" customHeight="1">
      <c r="A122" s="468"/>
      <c r="B122" s="469"/>
      <c r="C122" s="470"/>
      <c r="D122" s="304" t="s">
        <v>20</v>
      </c>
      <c r="E122" s="305"/>
      <c r="F122" s="305"/>
      <c r="G122" s="306"/>
      <c r="H122" s="307" t="s">
        <v>388</v>
      </c>
      <c r="I122" s="308"/>
      <c r="J122" s="308"/>
      <c r="K122" s="308"/>
      <c r="L122" s="309"/>
      <c r="M122" s="301" t="s">
        <v>400</v>
      </c>
      <c r="N122" s="302"/>
      <c r="O122" s="302"/>
      <c r="P122" s="302"/>
      <c r="Q122" s="303"/>
      <c r="R122" s="301" t="s">
        <v>410</v>
      </c>
      <c r="S122" s="302"/>
      <c r="T122" s="302"/>
      <c r="U122" s="302"/>
      <c r="V122" s="65" t="s">
        <v>197</v>
      </c>
      <c r="W122" s="302" t="s">
        <v>407</v>
      </c>
      <c r="X122" s="302"/>
      <c r="Y122" s="302"/>
      <c r="Z122" s="303"/>
      <c r="AA122" s="273"/>
      <c r="AB122" s="274"/>
      <c r="AC122" s="275"/>
      <c r="AD122" s="273"/>
      <c r="AE122" s="274"/>
      <c r="AF122" s="275"/>
      <c r="AG122" s="273"/>
      <c r="AH122" s="274"/>
      <c r="AI122" s="275"/>
      <c r="AJ122" s="273" t="s">
        <v>374</v>
      </c>
      <c r="AK122" s="274"/>
      <c r="AL122" s="275"/>
      <c r="AM122" s="273"/>
      <c r="AN122" s="274"/>
      <c r="AO122" s="275"/>
      <c r="AP122" s="273"/>
      <c r="AQ122" s="274"/>
      <c r="AR122" s="275"/>
      <c r="AS122" s="273"/>
      <c r="AT122" s="274"/>
      <c r="AU122" s="275"/>
      <c r="AV122" s="273"/>
      <c r="AW122" s="274"/>
      <c r="AX122" s="275"/>
      <c r="AY122" s="273"/>
      <c r="AZ122" s="274"/>
      <c r="BA122" s="275"/>
      <c r="BB122" s="273"/>
      <c r="BC122" s="274"/>
      <c r="BD122" s="275"/>
      <c r="BE122" s="273"/>
      <c r="BF122" s="274"/>
      <c r="BG122" s="275"/>
      <c r="BH122" s="273" t="s">
        <v>374</v>
      </c>
      <c r="BI122" s="274"/>
      <c r="BJ122" s="275"/>
      <c r="BK122" s="287">
        <v>2</v>
      </c>
      <c r="BL122" s="288"/>
    </row>
    <row r="123" spans="1:64" ht="12" customHeight="1">
      <c r="A123" s="468"/>
      <c r="B123" s="469"/>
      <c r="C123" s="470"/>
      <c r="D123" s="304" t="s">
        <v>20</v>
      </c>
      <c r="E123" s="305"/>
      <c r="F123" s="305"/>
      <c r="G123" s="306"/>
      <c r="H123" s="307" t="s">
        <v>389</v>
      </c>
      <c r="I123" s="308"/>
      <c r="J123" s="308"/>
      <c r="K123" s="308"/>
      <c r="L123" s="309"/>
      <c r="M123" s="301" t="s">
        <v>402</v>
      </c>
      <c r="N123" s="302"/>
      <c r="O123" s="302"/>
      <c r="P123" s="302"/>
      <c r="Q123" s="303"/>
      <c r="R123" s="301" t="s">
        <v>410</v>
      </c>
      <c r="S123" s="302"/>
      <c r="T123" s="302"/>
      <c r="U123" s="302"/>
      <c r="V123" s="65" t="s">
        <v>197</v>
      </c>
      <c r="W123" s="302" t="s">
        <v>407</v>
      </c>
      <c r="X123" s="302"/>
      <c r="Y123" s="302"/>
      <c r="Z123" s="303"/>
      <c r="AA123" s="273"/>
      <c r="AB123" s="274"/>
      <c r="AC123" s="275"/>
      <c r="AD123" s="273" t="s">
        <v>374</v>
      </c>
      <c r="AE123" s="274"/>
      <c r="AF123" s="275"/>
      <c r="AG123" s="273"/>
      <c r="AH123" s="274"/>
      <c r="AI123" s="275"/>
      <c r="AJ123" s="273" t="s">
        <v>374</v>
      </c>
      <c r="AK123" s="274"/>
      <c r="AL123" s="275"/>
      <c r="AM123" s="273"/>
      <c r="AN123" s="274"/>
      <c r="AO123" s="275"/>
      <c r="AP123" s="273"/>
      <c r="AQ123" s="274"/>
      <c r="AR123" s="275"/>
      <c r="AS123" s="273"/>
      <c r="AT123" s="274"/>
      <c r="AU123" s="275"/>
      <c r="AV123" s="273"/>
      <c r="AW123" s="274"/>
      <c r="AX123" s="275"/>
      <c r="AY123" s="273"/>
      <c r="AZ123" s="274"/>
      <c r="BA123" s="275"/>
      <c r="BB123" s="273"/>
      <c r="BC123" s="274"/>
      <c r="BD123" s="275"/>
      <c r="BE123" s="273"/>
      <c r="BF123" s="274"/>
      <c r="BG123" s="275"/>
      <c r="BH123" s="273" t="s">
        <v>374</v>
      </c>
      <c r="BI123" s="274"/>
      <c r="BJ123" s="275"/>
      <c r="BK123" s="287">
        <v>2</v>
      </c>
      <c r="BL123" s="288"/>
    </row>
    <row r="124" spans="1:64" ht="12" customHeight="1">
      <c r="A124" s="468"/>
      <c r="B124" s="469"/>
      <c r="C124" s="470"/>
      <c r="D124" s="304" t="s">
        <v>20</v>
      </c>
      <c r="E124" s="305"/>
      <c r="F124" s="305"/>
      <c r="G124" s="306"/>
      <c r="H124" s="307" t="s">
        <v>390</v>
      </c>
      <c r="I124" s="308"/>
      <c r="J124" s="308"/>
      <c r="K124" s="308"/>
      <c r="L124" s="309"/>
      <c r="M124" s="301" t="s">
        <v>403</v>
      </c>
      <c r="N124" s="302"/>
      <c r="O124" s="302"/>
      <c r="P124" s="302"/>
      <c r="Q124" s="303"/>
      <c r="R124" s="301" t="s">
        <v>410</v>
      </c>
      <c r="S124" s="302"/>
      <c r="T124" s="302"/>
      <c r="U124" s="302"/>
      <c r="V124" s="65" t="s">
        <v>197</v>
      </c>
      <c r="W124" s="302" t="s">
        <v>407</v>
      </c>
      <c r="X124" s="302"/>
      <c r="Y124" s="302"/>
      <c r="Z124" s="303"/>
      <c r="AA124" s="273"/>
      <c r="AB124" s="274"/>
      <c r="AC124" s="275"/>
      <c r="AD124" s="273"/>
      <c r="AE124" s="274"/>
      <c r="AF124" s="275"/>
      <c r="AG124" s="273"/>
      <c r="AH124" s="274"/>
      <c r="AI124" s="275"/>
      <c r="AJ124" s="273"/>
      <c r="AK124" s="274"/>
      <c r="AL124" s="275"/>
      <c r="AM124" s="273" t="s">
        <v>374</v>
      </c>
      <c r="AN124" s="274"/>
      <c r="AO124" s="275"/>
      <c r="AP124" s="273"/>
      <c r="AQ124" s="274"/>
      <c r="AR124" s="275"/>
      <c r="AS124" s="273"/>
      <c r="AT124" s="274"/>
      <c r="AU124" s="275"/>
      <c r="AV124" s="273"/>
      <c r="AW124" s="274"/>
      <c r="AX124" s="275"/>
      <c r="AY124" s="273"/>
      <c r="AZ124" s="274"/>
      <c r="BA124" s="275"/>
      <c r="BB124" s="273"/>
      <c r="BC124" s="274"/>
      <c r="BD124" s="275"/>
      <c r="BE124" s="273"/>
      <c r="BF124" s="274"/>
      <c r="BG124" s="275"/>
      <c r="BH124" s="273" t="s">
        <v>374</v>
      </c>
      <c r="BI124" s="274"/>
      <c r="BJ124" s="275"/>
      <c r="BK124" s="287">
        <v>2</v>
      </c>
      <c r="BL124" s="288"/>
    </row>
    <row r="125" spans="1:64" ht="12" customHeight="1">
      <c r="A125" s="468"/>
      <c r="B125" s="469"/>
      <c r="C125" s="470"/>
      <c r="D125" s="304" t="s">
        <v>20</v>
      </c>
      <c r="E125" s="305"/>
      <c r="F125" s="305"/>
      <c r="G125" s="306"/>
      <c r="H125" s="307" t="s">
        <v>391</v>
      </c>
      <c r="I125" s="308"/>
      <c r="J125" s="308"/>
      <c r="K125" s="308"/>
      <c r="L125" s="309"/>
      <c r="M125" s="301" t="s">
        <v>400</v>
      </c>
      <c r="N125" s="302"/>
      <c r="O125" s="302"/>
      <c r="P125" s="302"/>
      <c r="Q125" s="303"/>
      <c r="R125" s="301" t="s">
        <v>410</v>
      </c>
      <c r="S125" s="302"/>
      <c r="T125" s="302"/>
      <c r="U125" s="302"/>
      <c r="V125" s="65" t="s">
        <v>197</v>
      </c>
      <c r="W125" s="302" t="s">
        <v>407</v>
      </c>
      <c r="X125" s="302"/>
      <c r="Y125" s="302"/>
      <c r="Z125" s="303"/>
      <c r="AA125" s="273"/>
      <c r="AB125" s="274"/>
      <c r="AC125" s="275"/>
      <c r="AD125" s="273"/>
      <c r="AE125" s="274"/>
      <c r="AF125" s="275"/>
      <c r="AG125" s="273"/>
      <c r="AH125" s="274"/>
      <c r="AI125" s="275"/>
      <c r="AJ125" s="273"/>
      <c r="AK125" s="274"/>
      <c r="AL125" s="275"/>
      <c r="AM125" s="273" t="s">
        <v>374</v>
      </c>
      <c r="AN125" s="274"/>
      <c r="AO125" s="275"/>
      <c r="AP125" s="273"/>
      <c r="AQ125" s="274"/>
      <c r="AR125" s="275"/>
      <c r="AS125" s="273"/>
      <c r="AT125" s="274"/>
      <c r="AU125" s="275"/>
      <c r="AV125" s="273"/>
      <c r="AW125" s="274"/>
      <c r="AX125" s="275"/>
      <c r="AY125" s="273"/>
      <c r="AZ125" s="274"/>
      <c r="BA125" s="275"/>
      <c r="BB125" s="273"/>
      <c r="BC125" s="274"/>
      <c r="BD125" s="275"/>
      <c r="BE125" s="273"/>
      <c r="BF125" s="274"/>
      <c r="BG125" s="275"/>
      <c r="BH125" s="273" t="s">
        <v>374</v>
      </c>
      <c r="BI125" s="274"/>
      <c r="BJ125" s="275"/>
      <c r="BK125" s="287">
        <v>2</v>
      </c>
      <c r="BL125" s="288"/>
    </row>
    <row r="126" spans="1:64" ht="12" customHeight="1">
      <c r="A126" s="468"/>
      <c r="B126" s="469"/>
      <c r="C126" s="470"/>
      <c r="D126" s="304" t="s">
        <v>20</v>
      </c>
      <c r="E126" s="305"/>
      <c r="F126" s="305"/>
      <c r="G126" s="306"/>
      <c r="H126" s="307" t="s">
        <v>392</v>
      </c>
      <c r="I126" s="308"/>
      <c r="J126" s="308"/>
      <c r="K126" s="308"/>
      <c r="L126" s="309"/>
      <c r="M126" s="301" t="s">
        <v>404</v>
      </c>
      <c r="N126" s="302"/>
      <c r="O126" s="302"/>
      <c r="P126" s="302"/>
      <c r="Q126" s="303"/>
      <c r="R126" s="301" t="s">
        <v>410</v>
      </c>
      <c r="S126" s="302"/>
      <c r="T126" s="302"/>
      <c r="U126" s="302"/>
      <c r="V126" s="65" t="s">
        <v>197</v>
      </c>
      <c r="W126" s="302" t="s">
        <v>407</v>
      </c>
      <c r="X126" s="302"/>
      <c r="Y126" s="302"/>
      <c r="Z126" s="303"/>
      <c r="AA126" s="273"/>
      <c r="AB126" s="274"/>
      <c r="AC126" s="275"/>
      <c r="AD126" s="273"/>
      <c r="AE126" s="274"/>
      <c r="AF126" s="275"/>
      <c r="AG126" s="273"/>
      <c r="AH126" s="274"/>
      <c r="AI126" s="275"/>
      <c r="AJ126" s="273"/>
      <c r="AK126" s="274"/>
      <c r="AL126" s="275"/>
      <c r="AM126" s="273" t="s">
        <v>374</v>
      </c>
      <c r="AN126" s="274"/>
      <c r="AO126" s="275"/>
      <c r="AP126" s="273"/>
      <c r="AQ126" s="274"/>
      <c r="AR126" s="275"/>
      <c r="AS126" s="273"/>
      <c r="AT126" s="274"/>
      <c r="AU126" s="275"/>
      <c r="AV126" s="273"/>
      <c r="AW126" s="274"/>
      <c r="AX126" s="275"/>
      <c r="AY126" s="273"/>
      <c r="AZ126" s="274"/>
      <c r="BA126" s="275"/>
      <c r="BB126" s="273"/>
      <c r="BC126" s="274"/>
      <c r="BD126" s="275"/>
      <c r="BE126" s="273"/>
      <c r="BF126" s="274"/>
      <c r="BG126" s="275"/>
      <c r="BH126" s="273" t="s">
        <v>374</v>
      </c>
      <c r="BI126" s="274"/>
      <c r="BJ126" s="275"/>
      <c r="BK126" s="287">
        <v>1</v>
      </c>
      <c r="BL126" s="288"/>
    </row>
    <row r="127" spans="1:64" ht="12" customHeight="1">
      <c r="A127" s="468"/>
      <c r="B127" s="469"/>
      <c r="C127" s="470"/>
      <c r="D127" s="304" t="s">
        <v>20</v>
      </c>
      <c r="E127" s="305"/>
      <c r="F127" s="305"/>
      <c r="G127" s="306"/>
      <c r="H127" s="307" t="s">
        <v>553</v>
      </c>
      <c r="I127" s="308"/>
      <c r="J127" s="308"/>
      <c r="K127" s="308"/>
      <c r="L127" s="309"/>
      <c r="M127" s="301" t="s">
        <v>404</v>
      </c>
      <c r="N127" s="302"/>
      <c r="O127" s="302"/>
      <c r="P127" s="302"/>
      <c r="Q127" s="303"/>
      <c r="R127" s="301" t="s">
        <v>408</v>
      </c>
      <c r="S127" s="302"/>
      <c r="T127" s="302"/>
      <c r="U127" s="302"/>
      <c r="V127" s="65" t="s">
        <v>197</v>
      </c>
      <c r="W127" s="302" t="s">
        <v>407</v>
      </c>
      <c r="X127" s="302"/>
      <c r="Y127" s="302"/>
      <c r="Z127" s="303"/>
      <c r="AA127" s="273"/>
      <c r="AB127" s="274"/>
      <c r="AC127" s="275"/>
      <c r="AD127" s="273"/>
      <c r="AE127" s="274"/>
      <c r="AF127" s="275"/>
      <c r="AG127" s="273"/>
      <c r="AH127" s="274"/>
      <c r="AI127" s="275"/>
      <c r="AJ127" s="273"/>
      <c r="AK127" s="274"/>
      <c r="AL127" s="275"/>
      <c r="AM127" s="273" t="s">
        <v>374</v>
      </c>
      <c r="AN127" s="274"/>
      <c r="AO127" s="275"/>
      <c r="AP127" s="273"/>
      <c r="AQ127" s="274"/>
      <c r="AR127" s="275"/>
      <c r="AS127" s="273"/>
      <c r="AT127" s="274"/>
      <c r="AU127" s="275"/>
      <c r="AV127" s="273"/>
      <c r="AW127" s="274"/>
      <c r="AX127" s="275"/>
      <c r="AY127" s="273"/>
      <c r="AZ127" s="274"/>
      <c r="BA127" s="275"/>
      <c r="BB127" s="273"/>
      <c r="BC127" s="274"/>
      <c r="BD127" s="275"/>
      <c r="BE127" s="273"/>
      <c r="BF127" s="274"/>
      <c r="BG127" s="275"/>
      <c r="BH127" s="273" t="s">
        <v>374</v>
      </c>
      <c r="BI127" s="274"/>
      <c r="BJ127" s="275"/>
      <c r="BK127" s="287">
        <v>2</v>
      </c>
      <c r="BL127" s="288"/>
    </row>
    <row r="128" spans="1:64" ht="12" customHeight="1">
      <c r="A128" s="468"/>
      <c r="B128" s="469"/>
      <c r="C128" s="470"/>
      <c r="D128" s="304" t="s">
        <v>20</v>
      </c>
      <c r="E128" s="305"/>
      <c r="F128" s="305"/>
      <c r="G128" s="306"/>
      <c r="H128" s="307" t="s">
        <v>393</v>
      </c>
      <c r="I128" s="308"/>
      <c r="J128" s="308"/>
      <c r="K128" s="308"/>
      <c r="L128" s="309"/>
      <c r="M128" s="301" t="s">
        <v>404</v>
      </c>
      <c r="N128" s="302"/>
      <c r="O128" s="302"/>
      <c r="P128" s="302"/>
      <c r="Q128" s="303"/>
      <c r="R128" s="301" t="s">
        <v>410</v>
      </c>
      <c r="S128" s="302"/>
      <c r="T128" s="302"/>
      <c r="U128" s="302"/>
      <c r="V128" s="65" t="s">
        <v>197</v>
      </c>
      <c r="W128" s="302" t="s">
        <v>407</v>
      </c>
      <c r="X128" s="302"/>
      <c r="Y128" s="302"/>
      <c r="Z128" s="303"/>
      <c r="AA128" s="273"/>
      <c r="AB128" s="274"/>
      <c r="AC128" s="275"/>
      <c r="AD128" s="273"/>
      <c r="AE128" s="274"/>
      <c r="AF128" s="275"/>
      <c r="AG128" s="273"/>
      <c r="AH128" s="274"/>
      <c r="AI128" s="275"/>
      <c r="AJ128" s="273"/>
      <c r="AK128" s="274"/>
      <c r="AL128" s="275"/>
      <c r="AM128" s="273" t="s">
        <v>374</v>
      </c>
      <c r="AN128" s="274"/>
      <c r="AO128" s="275"/>
      <c r="AP128" s="273"/>
      <c r="AQ128" s="274"/>
      <c r="AR128" s="275"/>
      <c r="AS128" s="273"/>
      <c r="AT128" s="274"/>
      <c r="AU128" s="275"/>
      <c r="AV128" s="273"/>
      <c r="AW128" s="274"/>
      <c r="AX128" s="275"/>
      <c r="AY128" s="273"/>
      <c r="AZ128" s="274"/>
      <c r="BA128" s="275"/>
      <c r="BB128" s="273"/>
      <c r="BC128" s="274"/>
      <c r="BD128" s="275"/>
      <c r="BE128" s="273"/>
      <c r="BF128" s="274"/>
      <c r="BG128" s="275"/>
      <c r="BH128" s="273" t="s">
        <v>374</v>
      </c>
      <c r="BI128" s="274"/>
      <c r="BJ128" s="275"/>
      <c r="BK128" s="287">
        <v>2</v>
      </c>
      <c r="BL128" s="288"/>
    </row>
    <row r="129" spans="1:64" ht="12" customHeight="1">
      <c r="A129" s="468"/>
      <c r="B129" s="469"/>
      <c r="C129" s="470"/>
      <c r="D129" s="304" t="s">
        <v>20</v>
      </c>
      <c r="E129" s="305"/>
      <c r="F129" s="305"/>
      <c r="G129" s="306"/>
      <c r="H129" s="307" t="s">
        <v>394</v>
      </c>
      <c r="I129" s="308"/>
      <c r="J129" s="308"/>
      <c r="K129" s="308"/>
      <c r="L129" s="309"/>
      <c r="M129" s="301" t="s">
        <v>405</v>
      </c>
      <c r="N129" s="302"/>
      <c r="O129" s="302"/>
      <c r="P129" s="302"/>
      <c r="Q129" s="303"/>
      <c r="R129" s="301" t="s">
        <v>410</v>
      </c>
      <c r="S129" s="302"/>
      <c r="T129" s="302"/>
      <c r="U129" s="302"/>
      <c r="V129" s="65" t="s">
        <v>197</v>
      </c>
      <c r="W129" s="302" t="s">
        <v>407</v>
      </c>
      <c r="X129" s="302"/>
      <c r="Y129" s="302"/>
      <c r="Z129" s="303"/>
      <c r="AA129" s="273"/>
      <c r="AB129" s="274"/>
      <c r="AC129" s="275"/>
      <c r="AD129" s="273" t="s">
        <v>374</v>
      </c>
      <c r="AE129" s="274"/>
      <c r="AF129" s="275"/>
      <c r="AG129" s="273"/>
      <c r="AH129" s="274"/>
      <c r="AI129" s="275"/>
      <c r="AJ129" s="273"/>
      <c r="AK129" s="274"/>
      <c r="AL129" s="275"/>
      <c r="AM129" s="273" t="s">
        <v>374</v>
      </c>
      <c r="AN129" s="274"/>
      <c r="AO129" s="275"/>
      <c r="AP129" s="273"/>
      <c r="AQ129" s="274"/>
      <c r="AR129" s="275"/>
      <c r="AS129" s="273"/>
      <c r="AT129" s="274"/>
      <c r="AU129" s="275"/>
      <c r="AV129" s="273"/>
      <c r="AW129" s="274"/>
      <c r="AX129" s="275"/>
      <c r="AY129" s="273"/>
      <c r="AZ129" s="274"/>
      <c r="BA129" s="275"/>
      <c r="BB129" s="273"/>
      <c r="BC129" s="274"/>
      <c r="BD129" s="275"/>
      <c r="BE129" s="273"/>
      <c r="BF129" s="274"/>
      <c r="BG129" s="275"/>
      <c r="BH129" s="273" t="s">
        <v>374</v>
      </c>
      <c r="BI129" s="274"/>
      <c r="BJ129" s="275"/>
      <c r="BK129" s="287">
        <v>2</v>
      </c>
      <c r="BL129" s="288"/>
    </row>
    <row r="130" spans="1:64" ht="12" customHeight="1">
      <c r="A130" s="468"/>
      <c r="B130" s="469"/>
      <c r="C130" s="470"/>
      <c r="D130" s="304" t="s">
        <v>20</v>
      </c>
      <c r="E130" s="305"/>
      <c r="F130" s="305"/>
      <c r="G130" s="306"/>
      <c r="H130" s="307" t="s">
        <v>395</v>
      </c>
      <c r="I130" s="308"/>
      <c r="J130" s="308"/>
      <c r="K130" s="308"/>
      <c r="L130" s="309"/>
      <c r="M130" s="301" t="s">
        <v>406</v>
      </c>
      <c r="N130" s="302"/>
      <c r="O130" s="302"/>
      <c r="P130" s="302"/>
      <c r="Q130" s="303"/>
      <c r="R130" s="301" t="s">
        <v>408</v>
      </c>
      <c r="S130" s="302"/>
      <c r="T130" s="302"/>
      <c r="U130" s="302"/>
      <c r="V130" s="65" t="s">
        <v>197</v>
      </c>
      <c r="W130" s="302" t="s">
        <v>407</v>
      </c>
      <c r="X130" s="302"/>
      <c r="Y130" s="302"/>
      <c r="Z130" s="303"/>
      <c r="AA130" s="273"/>
      <c r="AB130" s="274"/>
      <c r="AC130" s="275"/>
      <c r="AD130" s="273"/>
      <c r="AE130" s="274"/>
      <c r="AF130" s="275"/>
      <c r="AG130" s="273"/>
      <c r="AH130" s="274"/>
      <c r="AI130" s="275"/>
      <c r="AJ130" s="273"/>
      <c r="AK130" s="274"/>
      <c r="AL130" s="275"/>
      <c r="AM130" s="273"/>
      <c r="AN130" s="274"/>
      <c r="AO130" s="275"/>
      <c r="AP130" s="273"/>
      <c r="AQ130" s="274"/>
      <c r="AR130" s="275"/>
      <c r="AS130" s="273" t="s">
        <v>374</v>
      </c>
      <c r="AT130" s="274"/>
      <c r="AU130" s="275"/>
      <c r="AV130" s="273"/>
      <c r="AW130" s="274"/>
      <c r="AX130" s="275"/>
      <c r="AY130" s="273"/>
      <c r="AZ130" s="274"/>
      <c r="BA130" s="275"/>
      <c r="BB130" s="273"/>
      <c r="BC130" s="274"/>
      <c r="BD130" s="275"/>
      <c r="BE130" s="273"/>
      <c r="BF130" s="274"/>
      <c r="BG130" s="275"/>
      <c r="BH130" s="273" t="s">
        <v>374</v>
      </c>
      <c r="BI130" s="274"/>
      <c r="BJ130" s="275"/>
      <c r="BK130" s="287">
        <v>1</v>
      </c>
      <c r="BL130" s="288"/>
    </row>
    <row r="131" spans="1:64" ht="12" customHeight="1">
      <c r="A131" s="468"/>
      <c r="B131" s="469"/>
      <c r="C131" s="470"/>
      <c r="D131" s="304" t="s">
        <v>20</v>
      </c>
      <c r="E131" s="305"/>
      <c r="F131" s="305"/>
      <c r="G131" s="306"/>
      <c r="H131" s="307" t="s">
        <v>396</v>
      </c>
      <c r="I131" s="308"/>
      <c r="J131" s="308"/>
      <c r="K131" s="308"/>
      <c r="L131" s="309"/>
      <c r="M131" s="301" t="s">
        <v>552</v>
      </c>
      <c r="N131" s="302"/>
      <c r="O131" s="302"/>
      <c r="P131" s="302"/>
      <c r="Q131" s="303"/>
      <c r="R131" s="301" t="s">
        <v>410</v>
      </c>
      <c r="S131" s="302"/>
      <c r="T131" s="302"/>
      <c r="U131" s="302"/>
      <c r="V131" s="65" t="s">
        <v>197</v>
      </c>
      <c r="W131" s="302" t="s">
        <v>407</v>
      </c>
      <c r="X131" s="302"/>
      <c r="Y131" s="302"/>
      <c r="Z131" s="303"/>
      <c r="AA131" s="273"/>
      <c r="AB131" s="274"/>
      <c r="AC131" s="275"/>
      <c r="AD131" s="273"/>
      <c r="AE131" s="274"/>
      <c r="AF131" s="275"/>
      <c r="AG131" s="273"/>
      <c r="AH131" s="274"/>
      <c r="AI131" s="275"/>
      <c r="AJ131" s="273"/>
      <c r="AK131" s="274"/>
      <c r="AL131" s="275"/>
      <c r="AM131" s="273"/>
      <c r="AN131" s="274"/>
      <c r="AO131" s="275"/>
      <c r="AP131" s="273"/>
      <c r="AQ131" s="274"/>
      <c r="AR131" s="275"/>
      <c r="AS131" s="273" t="s">
        <v>374</v>
      </c>
      <c r="AT131" s="274"/>
      <c r="AU131" s="275"/>
      <c r="AV131" s="273"/>
      <c r="AW131" s="274"/>
      <c r="AX131" s="275"/>
      <c r="AY131" s="273"/>
      <c r="AZ131" s="274"/>
      <c r="BA131" s="275"/>
      <c r="BB131" s="273"/>
      <c r="BC131" s="274"/>
      <c r="BD131" s="275"/>
      <c r="BE131" s="273"/>
      <c r="BF131" s="274"/>
      <c r="BG131" s="275"/>
      <c r="BH131" s="273" t="s">
        <v>374</v>
      </c>
      <c r="BI131" s="274"/>
      <c r="BJ131" s="275"/>
      <c r="BK131" s="287">
        <v>2</v>
      </c>
      <c r="BL131" s="288"/>
    </row>
    <row r="132" spans="1:64" ht="12" customHeight="1">
      <c r="A132" s="313"/>
      <c r="B132" s="314"/>
      <c r="C132" s="315"/>
      <c r="D132" s="364" t="s">
        <v>20</v>
      </c>
      <c r="E132" s="365"/>
      <c r="F132" s="365"/>
      <c r="G132" s="366"/>
      <c r="H132" s="364" t="s">
        <v>397</v>
      </c>
      <c r="I132" s="365"/>
      <c r="J132" s="365"/>
      <c r="K132" s="365"/>
      <c r="L132" s="366"/>
      <c r="M132" s="364" t="s">
        <v>398</v>
      </c>
      <c r="N132" s="365"/>
      <c r="O132" s="365"/>
      <c r="P132" s="365"/>
      <c r="Q132" s="366"/>
      <c r="R132" s="384" t="s">
        <v>554</v>
      </c>
      <c r="S132" s="385"/>
      <c r="T132" s="385"/>
      <c r="U132" s="397"/>
      <c r="V132" s="76" t="s">
        <v>198</v>
      </c>
      <c r="W132" s="398" t="s">
        <v>555</v>
      </c>
      <c r="X132" s="385"/>
      <c r="Y132" s="385"/>
      <c r="Z132" s="386"/>
      <c r="AA132" s="298"/>
      <c r="AB132" s="299"/>
      <c r="AC132" s="300"/>
      <c r="AD132" s="298"/>
      <c r="AE132" s="299"/>
      <c r="AF132" s="300"/>
      <c r="AG132" s="298"/>
      <c r="AH132" s="299"/>
      <c r="AI132" s="300"/>
      <c r="AJ132" s="298"/>
      <c r="AK132" s="299"/>
      <c r="AL132" s="300"/>
      <c r="AM132" s="298"/>
      <c r="AN132" s="299"/>
      <c r="AO132" s="300"/>
      <c r="AP132" s="298" t="s">
        <v>374</v>
      </c>
      <c r="AQ132" s="299"/>
      <c r="AR132" s="300"/>
      <c r="AS132" s="298"/>
      <c r="AT132" s="299"/>
      <c r="AU132" s="300"/>
      <c r="AV132" s="298"/>
      <c r="AW132" s="299"/>
      <c r="AX132" s="300"/>
      <c r="AY132" s="298"/>
      <c r="AZ132" s="299"/>
      <c r="BA132" s="300"/>
      <c r="BB132" s="298" t="s">
        <v>374</v>
      </c>
      <c r="BC132" s="299"/>
      <c r="BD132" s="300"/>
      <c r="BE132" s="298"/>
      <c r="BF132" s="299"/>
      <c r="BG132" s="300"/>
      <c r="BH132" s="298"/>
      <c r="BI132" s="299"/>
      <c r="BJ132" s="300"/>
      <c r="BK132" s="514">
        <v>2</v>
      </c>
      <c r="BL132" s="515"/>
    </row>
    <row r="133" spans="1:64" s="1" customFormat="1" ht="6" customHeight="1">
      <c r="A133" s="150"/>
      <c r="B133" s="150"/>
      <c r="C133" s="150"/>
      <c r="D133" s="25"/>
      <c r="E133" s="25"/>
      <c r="F133" s="25"/>
      <c r="G133" s="25"/>
      <c r="H133" s="25"/>
      <c r="I133" s="25"/>
      <c r="J133" s="27"/>
      <c r="K133" s="26"/>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33"/>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row>
    <row r="134" spans="1:64" ht="11.25" customHeight="1">
      <c r="A134" s="457" t="s">
        <v>29</v>
      </c>
      <c r="B134" s="457"/>
      <c r="C134" s="457"/>
      <c r="D134" s="313" t="s">
        <v>16</v>
      </c>
      <c r="E134" s="314"/>
      <c r="F134" s="315"/>
      <c r="G134" s="313" t="s">
        <v>21</v>
      </c>
      <c r="H134" s="314"/>
      <c r="I134" s="315"/>
      <c r="J134" s="7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row>
    <row r="135" spans="1:64" ht="11.25" customHeight="1">
      <c r="A135" s="457"/>
      <c r="B135" s="457"/>
      <c r="C135" s="457"/>
      <c r="D135" s="445">
        <v>2</v>
      </c>
      <c r="E135" s="446"/>
      <c r="F135" s="447"/>
      <c r="G135" s="445">
        <v>2</v>
      </c>
      <c r="H135" s="446"/>
      <c r="I135" s="447"/>
      <c r="J135" s="17"/>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row>
    <row r="136" spans="1:64" ht="22.5" customHeight="1">
      <c r="A136" s="457"/>
      <c r="B136" s="457"/>
      <c r="C136" s="457"/>
      <c r="D136" s="310" t="s">
        <v>5</v>
      </c>
      <c r="E136" s="311"/>
      <c r="F136" s="311"/>
      <c r="G136" s="311"/>
      <c r="H136" s="311"/>
      <c r="I136" s="311"/>
      <c r="J136" s="311"/>
      <c r="K136" s="312"/>
      <c r="L136" s="310" t="s">
        <v>8</v>
      </c>
      <c r="M136" s="311"/>
      <c r="N136" s="311"/>
      <c r="O136" s="311"/>
      <c r="P136" s="311"/>
      <c r="Q136" s="311"/>
      <c r="R136" s="312"/>
      <c r="S136" s="319" t="s">
        <v>77</v>
      </c>
      <c r="T136" s="320"/>
      <c r="U136" s="320"/>
      <c r="V136" s="320"/>
      <c r="W136" s="320"/>
      <c r="X136" s="320"/>
      <c r="Y136" s="320"/>
      <c r="Z136" s="320"/>
      <c r="AA136" s="320"/>
      <c r="AB136" s="320"/>
      <c r="AC136" s="320"/>
      <c r="AD136" s="320"/>
      <c r="AE136" s="321"/>
      <c r="AF136" s="316" t="s">
        <v>196</v>
      </c>
      <c r="AG136" s="317"/>
      <c r="AH136" s="317"/>
      <c r="AI136" s="317"/>
      <c r="AJ136" s="317"/>
      <c r="AK136" s="317"/>
      <c r="AL136" s="317"/>
      <c r="AM136" s="317"/>
      <c r="AN136" s="317"/>
      <c r="AO136" s="317"/>
      <c r="AP136" s="317"/>
      <c r="AQ136" s="317"/>
      <c r="AR136" s="317"/>
      <c r="AS136" s="317"/>
      <c r="AT136" s="317"/>
      <c r="AU136" s="317"/>
      <c r="AV136" s="317"/>
      <c r="AW136" s="317"/>
      <c r="AX136" s="317"/>
      <c r="AY136" s="317"/>
      <c r="AZ136" s="318"/>
      <c r="BA136" s="319" t="s">
        <v>33</v>
      </c>
      <c r="BB136" s="320"/>
      <c r="BC136" s="321"/>
      <c r="BD136" s="387" t="s">
        <v>78</v>
      </c>
      <c r="BE136" s="388"/>
      <c r="BF136" s="388"/>
      <c r="BG136" s="388"/>
      <c r="BH136" s="388"/>
      <c r="BI136" s="389"/>
      <c r="BJ136" s="319" t="s">
        <v>23</v>
      </c>
      <c r="BK136" s="320"/>
      <c r="BL136" s="321"/>
    </row>
    <row r="137" spans="1:64" ht="22.5" customHeight="1">
      <c r="A137" s="457"/>
      <c r="B137" s="457"/>
      <c r="C137" s="457"/>
      <c r="D137" s="468"/>
      <c r="E137" s="469"/>
      <c r="F137" s="469"/>
      <c r="G137" s="469"/>
      <c r="H137" s="469"/>
      <c r="I137" s="469"/>
      <c r="J137" s="469"/>
      <c r="K137" s="470"/>
      <c r="L137" s="468"/>
      <c r="M137" s="469"/>
      <c r="N137" s="469"/>
      <c r="O137" s="469"/>
      <c r="P137" s="469"/>
      <c r="Q137" s="469"/>
      <c r="R137" s="470"/>
      <c r="S137" s="471"/>
      <c r="T137" s="472"/>
      <c r="U137" s="472"/>
      <c r="V137" s="472"/>
      <c r="W137" s="472"/>
      <c r="X137" s="472"/>
      <c r="Y137" s="472"/>
      <c r="Z137" s="472"/>
      <c r="AA137" s="472"/>
      <c r="AB137" s="472"/>
      <c r="AC137" s="472"/>
      <c r="AD137" s="472"/>
      <c r="AE137" s="473"/>
      <c r="AF137" s="316" t="s">
        <v>244</v>
      </c>
      <c r="AG137" s="317"/>
      <c r="AH137" s="317"/>
      <c r="AI137" s="317"/>
      <c r="AJ137" s="317"/>
      <c r="AK137" s="317"/>
      <c r="AL137" s="317"/>
      <c r="AM137" s="317"/>
      <c r="AN137" s="317"/>
      <c r="AO137" s="317"/>
      <c r="AP137" s="317"/>
      <c r="AQ137" s="318"/>
      <c r="AR137" s="319" t="s">
        <v>27</v>
      </c>
      <c r="AS137" s="320"/>
      <c r="AT137" s="321"/>
      <c r="AU137" s="319" t="s">
        <v>26</v>
      </c>
      <c r="AV137" s="320"/>
      <c r="AW137" s="321"/>
      <c r="AX137" s="319" t="s">
        <v>43</v>
      </c>
      <c r="AY137" s="320"/>
      <c r="AZ137" s="321"/>
      <c r="BA137" s="471"/>
      <c r="BB137" s="472"/>
      <c r="BC137" s="473"/>
      <c r="BD137" s="310" t="s">
        <v>81</v>
      </c>
      <c r="BE137" s="311"/>
      <c r="BF137" s="312"/>
      <c r="BG137" s="310" t="s">
        <v>76</v>
      </c>
      <c r="BH137" s="311"/>
      <c r="BI137" s="312"/>
      <c r="BJ137" s="471"/>
      <c r="BK137" s="472"/>
      <c r="BL137" s="473"/>
    </row>
    <row r="138" spans="1:64" ht="56.25" customHeight="1">
      <c r="A138" s="457"/>
      <c r="B138" s="457"/>
      <c r="C138" s="457"/>
      <c r="D138" s="313"/>
      <c r="E138" s="314"/>
      <c r="F138" s="314"/>
      <c r="G138" s="314"/>
      <c r="H138" s="314"/>
      <c r="I138" s="314"/>
      <c r="J138" s="314"/>
      <c r="K138" s="315"/>
      <c r="L138" s="313"/>
      <c r="M138" s="314"/>
      <c r="N138" s="314"/>
      <c r="O138" s="314"/>
      <c r="P138" s="314"/>
      <c r="Q138" s="314"/>
      <c r="R138" s="315"/>
      <c r="S138" s="322"/>
      <c r="T138" s="323"/>
      <c r="U138" s="323"/>
      <c r="V138" s="323"/>
      <c r="W138" s="323"/>
      <c r="X138" s="323"/>
      <c r="Y138" s="323"/>
      <c r="Z138" s="323"/>
      <c r="AA138" s="323"/>
      <c r="AB138" s="323"/>
      <c r="AC138" s="323"/>
      <c r="AD138" s="323"/>
      <c r="AE138" s="324"/>
      <c r="AF138" s="316" t="s">
        <v>123</v>
      </c>
      <c r="AG138" s="317"/>
      <c r="AH138" s="318"/>
      <c r="AI138" s="316" t="s">
        <v>124</v>
      </c>
      <c r="AJ138" s="317"/>
      <c r="AK138" s="318"/>
      <c r="AL138" s="316" t="s">
        <v>125</v>
      </c>
      <c r="AM138" s="317"/>
      <c r="AN138" s="318"/>
      <c r="AO138" s="316" t="s">
        <v>43</v>
      </c>
      <c r="AP138" s="317"/>
      <c r="AQ138" s="318"/>
      <c r="AR138" s="322"/>
      <c r="AS138" s="323"/>
      <c r="AT138" s="324"/>
      <c r="AU138" s="322"/>
      <c r="AV138" s="323"/>
      <c r="AW138" s="324"/>
      <c r="AX138" s="322"/>
      <c r="AY138" s="323"/>
      <c r="AZ138" s="324"/>
      <c r="BA138" s="322"/>
      <c r="BB138" s="323"/>
      <c r="BC138" s="324"/>
      <c r="BD138" s="313"/>
      <c r="BE138" s="314"/>
      <c r="BF138" s="315"/>
      <c r="BG138" s="313"/>
      <c r="BH138" s="314"/>
      <c r="BI138" s="315"/>
      <c r="BJ138" s="322"/>
      <c r="BK138" s="323"/>
      <c r="BL138" s="324"/>
    </row>
    <row r="139" spans="1:64" ht="13.5" customHeight="1">
      <c r="A139" s="457"/>
      <c r="B139" s="457"/>
      <c r="C139" s="457"/>
      <c r="D139" s="442" t="s">
        <v>411</v>
      </c>
      <c r="E139" s="443"/>
      <c r="F139" s="443"/>
      <c r="G139" s="443"/>
      <c r="H139" s="443"/>
      <c r="I139" s="443"/>
      <c r="J139" s="443"/>
      <c r="K139" s="444"/>
      <c r="L139" s="333" t="s">
        <v>413</v>
      </c>
      <c r="M139" s="334"/>
      <c r="N139" s="334"/>
      <c r="O139" s="334"/>
      <c r="P139" s="334"/>
      <c r="Q139" s="334"/>
      <c r="R139" s="335"/>
      <c r="S139" s="418" t="s">
        <v>556</v>
      </c>
      <c r="T139" s="419"/>
      <c r="U139" s="419"/>
      <c r="V139" s="419"/>
      <c r="W139" s="419"/>
      <c r="X139" s="556"/>
      <c r="Y139" s="64" t="s">
        <v>199</v>
      </c>
      <c r="Z139" s="451" t="s">
        <v>407</v>
      </c>
      <c r="AA139" s="419"/>
      <c r="AB139" s="419"/>
      <c r="AC139" s="419"/>
      <c r="AD139" s="419"/>
      <c r="AE139" s="420"/>
      <c r="AF139" s="295" t="s">
        <v>374</v>
      </c>
      <c r="AG139" s="296"/>
      <c r="AH139" s="297"/>
      <c r="AI139" s="295"/>
      <c r="AJ139" s="296"/>
      <c r="AK139" s="297"/>
      <c r="AL139" s="295"/>
      <c r="AM139" s="296"/>
      <c r="AN139" s="297"/>
      <c r="AO139" s="295"/>
      <c r="AP139" s="296"/>
      <c r="AQ139" s="297"/>
      <c r="AR139" s="295" t="s">
        <v>374</v>
      </c>
      <c r="AS139" s="296"/>
      <c r="AT139" s="297"/>
      <c r="AU139" s="295"/>
      <c r="AV139" s="296"/>
      <c r="AW139" s="297"/>
      <c r="AX139" s="295"/>
      <c r="AY139" s="296"/>
      <c r="AZ139" s="297"/>
      <c r="BA139" s="295"/>
      <c r="BB139" s="296"/>
      <c r="BC139" s="297"/>
      <c r="BD139" s="295"/>
      <c r="BE139" s="296"/>
      <c r="BF139" s="297"/>
      <c r="BG139" s="295" t="s">
        <v>374</v>
      </c>
      <c r="BH139" s="296"/>
      <c r="BI139" s="297"/>
      <c r="BJ139" s="325">
        <v>1</v>
      </c>
      <c r="BK139" s="402"/>
      <c r="BL139" s="326"/>
    </row>
    <row r="140" spans="1:64" ht="13.5" customHeight="1">
      <c r="A140" s="457"/>
      <c r="B140" s="457"/>
      <c r="C140" s="457"/>
      <c r="D140" s="490" t="s">
        <v>412</v>
      </c>
      <c r="E140" s="491"/>
      <c r="F140" s="491"/>
      <c r="G140" s="491"/>
      <c r="H140" s="491"/>
      <c r="I140" s="491"/>
      <c r="J140" s="491"/>
      <c r="K140" s="492"/>
      <c r="L140" s="553" t="s">
        <v>414</v>
      </c>
      <c r="M140" s="554"/>
      <c r="N140" s="554"/>
      <c r="O140" s="554"/>
      <c r="P140" s="554"/>
      <c r="Q140" s="554"/>
      <c r="R140" s="555"/>
      <c r="S140" s="448" t="s">
        <v>557</v>
      </c>
      <c r="T140" s="449"/>
      <c r="U140" s="449"/>
      <c r="V140" s="449"/>
      <c r="W140" s="449"/>
      <c r="X140" s="450"/>
      <c r="Y140" s="66" t="s">
        <v>199</v>
      </c>
      <c r="Z140" s="452" t="s">
        <v>407</v>
      </c>
      <c r="AA140" s="449"/>
      <c r="AB140" s="449"/>
      <c r="AC140" s="449"/>
      <c r="AD140" s="449"/>
      <c r="AE140" s="453"/>
      <c r="AF140" s="298"/>
      <c r="AG140" s="299"/>
      <c r="AH140" s="300"/>
      <c r="AI140" s="298"/>
      <c r="AJ140" s="299"/>
      <c r="AK140" s="300"/>
      <c r="AL140" s="298"/>
      <c r="AM140" s="299"/>
      <c r="AN140" s="300"/>
      <c r="AO140" s="298" t="s">
        <v>374</v>
      </c>
      <c r="AP140" s="299"/>
      <c r="AQ140" s="300"/>
      <c r="AR140" s="298" t="s">
        <v>374</v>
      </c>
      <c r="AS140" s="299"/>
      <c r="AT140" s="300"/>
      <c r="AU140" s="298"/>
      <c r="AV140" s="299"/>
      <c r="AW140" s="300"/>
      <c r="AX140" s="298"/>
      <c r="AY140" s="299"/>
      <c r="AZ140" s="300"/>
      <c r="BA140" s="298"/>
      <c r="BB140" s="299"/>
      <c r="BC140" s="300"/>
      <c r="BD140" s="298"/>
      <c r="BE140" s="299"/>
      <c r="BF140" s="300"/>
      <c r="BG140" s="298" t="s">
        <v>374</v>
      </c>
      <c r="BH140" s="299"/>
      <c r="BI140" s="300"/>
      <c r="BJ140" s="514">
        <v>2</v>
      </c>
      <c r="BK140" s="516"/>
      <c r="BL140" s="515"/>
    </row>
    <row r="141" spans="1:64" s="1" customFormat="1" ht="6" customHeight="1">
      <c r="A141" s="150"/>
      <c r="B141" s="150"/>
      <c r="C141" s="150"/>
      <c r="D141" s="25"/>
      <c r="E141" s="25"/>
      <c r="F141" s="25"/>
      <c r="G141" s="25"/>
      <c r="H141" s="25"/>
      <c r="I141" s="25"/>
      <c r="J141" s="27"/>
      <c r="K141" s="26"/>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33"/>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row>
    <row r="142" spans="1:64" ht="11.25">
      <c r="A142" s="319" t="s">
        <v>30</v>
      </c>
      <c r="B142" s="320"/>
      <c r="C142" s="321"/>
      <c r="D142" s="457" t="s">
        <v>16</v>
      </c>
      <c r="E142" s="457"/>
      <c r="F142" s="457"/>
      <c r="G142" s="457" t="s">
        <v>21</v>
      </c>
      <c r="H142" s="457"/>
      <c r="I142" s="457"/>
      <c r="J142" s="29"/>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30"/>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row>
    <row r="143" spans="1:64" ht="11.25">
      <c r="A143" s="471"/>
      <c r="B143" s="472"/>
      <c r="C143" s="473"/>
      <c r="D143" s="445">
        <v>31</v>
      </c>
      <c r="E143" s="446"/>
      <c r="F143" s="447"/>
      <c r="G143" s="445">
        <v>31</v>
      </c>
      <c r="H143" s="446"/>
      <c r="I143" s="447"/>
      <c r="J143" s="17"/>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31"/>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row>
    <row r="144" spans="1:64" ht="44.25" customHeight="1">
      <c r="A144" s="471"/>
      <c r="B144" s="472"/>
      <c r="C144" s="473"/>
      <c r="D144" s="310" t="s">
        <v>5</v>
      </c>
      <c r="E144" s="311"/>
      <c r="F144" s="311"/>
      <c r="G144" s="311"/>
      <c r="H144" s="312"/>
      <c r="I144" s="310" t="s">
        <v>8</v>
      </c>
      <c r="J144" s="311"/>
      <c r="K144" s="311"/>
      <c r="L144" s="311"/>
      <c r="M144" s="311"/>
      <c r="N144" s="312"/>
      <c r="O144" s="319" t="s">
        <v>77</v>
      </c>
      <c r="P144" s="320"/>
      <c r="Q144" s="320"/>
      <c r="R144" s="320"/>
      <c r="S144" s="320"/>
      <c r="T144" s="320"/>
      <c r="U144" s="320"/>
      <c r="V144" s="320"/>
      <c r="W144" s="321"/>
      <c r="X144" s="316" t="s">
        <v>28</v>
      </c>
      <c r="Y144" s="317"/>
      <c r="Z144" s="317"/>
      <c r="AA144" s="317"/>
      <c r="AB144" s="317"/>
      <c r="AC144" s="317"/>
      <c r="AD144" s="317"/>
      <c r="AE144" s="317"/>
      <c r="AF144" s="318"/>
      <c r="AG144" s="319" t="s">
        <v>127</v>
      </c>
      <c r="AH144" s="320"/>
      <c r="AI144" s="321"/>
      <c r="AJ144" s="316" t="s">
        <v>196</v>
      </c>
      <c r="AK144" s="317"/>
      <c r="AL144" s="317"/>
      <c r="AM144" s="317"/>
      <c r="AN144" s="317"/>
      <c r="AO144" s="317"/>
      <c r="AP144" s="317"/>
      <c r="AQ144" s="317"/>
      <c r="AR144" s="317"/>
      <c r="AS144" s="317"/>
      <c r="AT144" s="317"/>
      <c r="AU144" s="317"/>
      <c r="AV144" s="317"/>
      <c r="AW144" s="317"/>
      <c r="AX144" s="317"/>
      <c r="AY144" s="317"/>
      <c r="AZ144" s="317"/>
      <c r="BA144" s="318"/>
      <c r="BB144" s="319" t="s">
        <v>33</v>
      </c>
      <c r="BC144" s="320"/>
      <c r="BD144" s="321"/>
      <c r="BE144" s="319" t="s">
        <v>35</v>
      </c>
      <c r="BF144" s="320"/>
      <c r="BG144" s="321"/>
      <c r="BH144" s="319" t="s">
        <v>74</v>
      </c>
      <c r="BI144" s="320"/>
      <c r="BJ144" s="321"/>
      <c r="BK144" s="319" t="s">
        <v>34</v>
      </c>
      <c r="BL144" s="321"/>
    </row>
    <row r="145" spans="1:64" ht="44.25" customHeight="1">
      <c r="A145" s="471"/>
      <c r="B145" s="472"/>
      <c r="C145" s="473"/>
      <c r="D145" s="313"/>
      <c r="E145" s="314"/>
      <c r="F145" s="314"/>
      <c r="G145" s="314"/>
      <c r="H145" s="315"/>
      <c r="I145" s="313"/>
      <c r="J145" s="314"/>
      <c r="K145" s="314"/>
      <c r="L145" s="314"/>
      <c r="M145" s="314"/>
      <c r="N145" s="315"/>
      <c r="O145" s="322"/>
      <c r="P145" s="323"/>
      <c r="Q145" s="323"/>
      <c r="R145" s="323"/>
      <c r="S145" s="323"/>
      <c r="T145" s="323"/>
      <c r="U145" s="323"/>
      <c r="V145" s="323"/>
      <c r="W145" s="324"/>
      <c r="X145" s="316" t="s">
        <v>72</v>
      </c>
      <c r="Y145" s="317"/>
      <c r="Z145" s="318"/>
      <c r="AA145" s="316" t="s">
        <v>122</v>
      </c>
      <c r="AB145" s="317"/>
      <c r="AC145" s="318"/>
      <c r="AD145" s="316" t="s">
        <v>71</v>
      </c>
      <c r="AE145" s="317"/>
      <c r="AF145" s="318"/>
      <c r="AG145" s="322"/>
      <c r="AH145" s="323"/>
      <c r="AI145" s="324"/>
      <c r="AJ145" s="316" t="s">
        <v>27</v>
      </c>
      <c r="AK145" s="317"/>
      <c r="AL145" s="318"/>
      <c r="AM145" s="316" t="s">
        <v>26</v>
      </c>
      <c r="AN145" s="317"/>
      <c r="AO145" s="318"/>
      <c r="AP145" s="316" t="s">
        <v>31</v>
      </c>
      <c r="AQ145" s="317"/>
      <c r="AR145" s="318"/>
      <c r="AS145" s="316" t="s">
        <v>24</v>
      </c>
      <c r="AT145" s="317"/>
      <c r="AU145" s="318"/>
      <c r="AV145" s="316" t="s">
        <v>32</v>
      </c>
      <c r="AW145" s="317"/>
      <c r="AX145" s="318"/>
      <c r="AY145" s="316" t="s">
        <v>195</v>
      </c>
      <c r="AZ145" s="317"/>
      <c r="BA145" s="318"/>
      <c r="BB145" s="322"/>
      <c r="BC145" s="323"/>
      <c r="BD145" s="324"/>
      <c r="BE145" s="322"/>
      <c r="BF145" s="323"/>
      <c r="BG145" s="324"/>
      <c r="BH145" s="322"/>
      <c r="BI145" s="323"/>
      <c r="BJ145" s="324"/>
      <c r="BK145" s="322"/>
      <c r="BL145" s="324"/>
    </row>
    <row r="146" spans="1:64" ht="12.75" customHeight="1">
      <c r="A146" s="471"/>
      <c r="B146" s="472"/>
      <c r="C146" s="473"/>
      <c r="D146" s="476" t="s">
        <v>457</v>
      </c>
      <c r="E146" s="477"/>
      <c r="F146" s="477"/>
      <c r="G146" s="477"/>
      <c r="H146" s="478"/>
      <c r="I146" s="537" t="s">
        <v>442</v>
      </c>
      <c r="J146" s="538"/>
      <c r="K146" s="538"/>
      <c r="L146" s="538"/>
      <c r="M146" s="538"/>
      <c r="N146" s="539"/>
      <c r="O146" s="406" t="s">
        <v>460</v>
      </c>
      <c r="P146" s="407"/>
      <c r="Q146" s="407"/>
      <c r="R146" s="408"/>
      <c r="S146" s="153" t="s">
        <v>197</v>
      </c>
      <c r="T146" s="517" t="s">
        <v>407</v>
      </c>
      <c r="U146" s="407"/>
      <c r="V146" s="407"/>
      <c r="W146" s="518"/>
      <c r="X146" s="295"/>
      <c r="Y146" s="296"/>
      <c r="Z146" s="297"/>
      <c r="AA146" s="295"/>
      <c r="AB146" s="296"/>
      <c r="AC146" s="297"/>
      <c r="AD146" s="295"/>
      <c r="AE146" s="296"/>
      <c r="AF146" s="297"/>
      <c r="AG146" s="295"/>
      <c r="AH146" s="296"/>
      <c r="AI146" s="297"/>
      <c r="AJ146" s="295"/>
      <c r="AK146" s="296"/>
      <c r="AL146" s="297"/>
      <c r="AM146" s="295"/>
      <c r="AN146" s="296"/>
      <c r="AO146" s="297"/>
      <c r="AP146" s="295" t="s">
        <v>374</v>
      </c>
      <c r="AQ146" s="296"/>
      <c r="AR146" s="297"/>
      <c r="AS146" s="295"/>
      <c r="AT146" s="296"/>
      <c r="AU146" s="297"/>
      <c r="AV146" s="295"/>
      <c r="AW146" s="296"/>
      <c r="AX146" s="297"/>
      <c r="AY146" s="295"/>
      <c r="AZ146" s="296"/>
      <c r="BA146" s="297"/>
      <c r="BB146" s="295"/>
      <c r="BC146" s="296"/>
      <c r="BD146" s="297"/>
      <c r="BE146" s="295"/>
      <c r="BF146" s="296"/>
      <c r="BG146" s="297"/>
      <c r="BH146" s="295"/>
      <c r="BI146" s="296"/>
      <c r="BJ146" s="297"/>
      <c r="BK146" s="325">
        <v>1</v>
      </c>
      <c r="BL146" s="326"/>
    </row>
    <row r="147" spans="1:64" ht="12.75" customHeight="1">
      <c r="A147" s="471"/>
      <c r="B147" s="472"/>
      <c r="C147" s="473"/>
      <c r="D147" s="289" t="s">
        <v>458</v>
      </c>
      <c r="E147" s="290"/>
      <c r="F147" s="290"/>
      <c r="G147" s="290"/>
      <c r="H147" s="291"/>
      <c r="I147" s="292" t="s">
        <v>442</v>
      </c>
      <c r="J147" s="293"/>
      <c r="K147" s="293"/>
      <c r="L147" s="293"/>
      <c r="M147" s="293"/>
      <c r="N147" s="294"/>
      <c r="O147" s="282" t="s">
        <v>460</v>
      </c>
      <c r="P147" s="283"/>
      <c r="Q147" s="283"/>
      <c r="R147" s="284"/>
      <c r="S147" s="154" t="s">
        <v>198</v>
      </c>
      <c r="T147" s="285" t="s">
        <v>407</v>
      </c>
      <c r="U147" s="283"/>
      <c r="V147" s="283"/>
      <c r="W147" s="286"/>
      <c r="X147" s="273"/>
      <c r="Y147" s="274"/>
      <c r="Z147" s="275"/>
      <c r="AA147" s="273"/>
      <c r="AB147" s="274"/>
      <c r="AC147" s="275"/>
      <c r="AD147" s="273"/>
      <c r="AE147" s="274"/>
      <c r="AF147" s="275"/>
      <c r="AG147" s="273"/>
      <c r="AH147" s="274"/>
      <c r="AI147" s="275"/>
      <c r="AJ147" s="273"/>
      <c r="AK147" s="274"/>
      <c r="AL147" s="275"/>
      <c r="AM147" s="273"/>
      <c r="AN147" s="274"/>
      <c r="AO147" s="275"/>
      <c r="AP147" s="273" t="s">
        <v>374</v>
      </c>
      <c r="AQ147" s="274"/>
      <c r="AR147" s="275"/>
      <c r="AS147" s="273"/>
      <c r="AT147" s="274"/>
      <c r="AU147" s="275"/>
      <c r="AV147" s="273"/>
      <c r="AW147" s="274"/>
      <c r="AX147" s="275"/>
      <c r="AY147" s="273"/>
      <c r="AZ147" s="274"/>
      <c r="BA147" s="275"/>
      <c r="BB147" s="273"/>
      <c r="BC147" s="274"/>
      <c r="BD147" s="275"/>
      <c r="BE147" s="273"/>
      <c r="BF147" s="274"/>
      <c r="BG147" s="275"/>
      <c r="BH147" s="273"/>
      <c r="BI147" s="274"/>
      <c r="BJ147" s="275"/>
      <c r="BK147" s="287">
        <v>2</v>
      </c>
      <c r="BL147" s="288"/>
    </row>
    <row r="148" spans="1:64" ht="12.75" customHeight="1">
      <c r="A148" s="471"/>
      <c r="B148" s="472"/>
      <c r="C148" s="473"/>
      <c r="D148" s="289" t="s">
        <v>459</v>
      </c>
      <c r="E148" s="290"/>
      <c r="F148" s="290"/>
      <c r="G148" s="290"/>
      <c r="H148" s="291"/>
      <c r="I148" s="279" t="s">
        <v>404</v>
      </c>
      <c r="J148" s="280"/>
      <c r="K148" s="280"/>
      <c r="L148" s="280"/>
      <c r="M148" s="280"/>
      <c r="N148" s="281"/>
      <c r="O148" s="282" t="s">
        <v>460</v>
      </c>
      <c r="P148" s="283"/>
      <c r="Q148" s="283"/>
      <c r="R148" s="284"/>
      <c r="S148" s="154" t="s">
        <v>198</v>
      </c>
      <c r="T148" s="285" t="s">
        <v>407</v>
      </c>
      <c r="U148" s="283"/>
      <c r="V148" s="283"/>
      <c r="W148" s="286"/>
      <c r="X148" s="273"/>
      <c r="Y148" s="274"/>
      <c r="Z148" s="275"/>
      <c r="AA148" s="273"/>
      <c r="AB148" s="274"/>
      <c r="AC148" s="275"/>
      <c r="AD148" s="273"/>
      <c r="AE148" s="274"/>
      <c r="AF148" s="275"/>
      <c r="AG148" s="273"/>
      <c r="AH148" s="274"/>
      <c r="AI148" s="275"/>
      <c r="AJ148" s="273"/>
      <c r="AK148" s="274"/>
      <c r="AL148" s="275"/>
      <c r="AM148" s="273"/>
      <c r="AN148" s="274"/>
      <c r="AO148" s="275"/>
      <c r="AP148" s="273" t="s">
        <v>374</v>
      </c>
      <c r="AQ148" s="274"/>
      <c r="AR148" s="275"/>
      <c r="AS148" s="273"/>
      <c r="AT148" s="274"/>
      <c r="AU148" s="275"/>
      <c r="AV148" s="273"/>
      <c r="AW148" s="274"/>
      <c r="AX148" s="275"/>
      <c r="AY148" s="273"/>
      <c r="AZ148" s="274"/>
      <c r="BA148" s="275"/>
      <c r="BB148" s="273"/>
      <c r="BC148" s="274"/>
      <c r="BD148" s="275"/>
      <c r="BE148" s="273"/>
      <c r="BF148" s="274"/>
      <c r="BG148" s="275"/>
      <c r="BH148" s="273"/>
      <c r="BI148" s="274"/>
      <c r="BJ148" s="275"/>
      <c r="BK148" s="287">
        <v>2</v>
      </c>
      <c r="BL148" s="288"/>
    </row>
    <row r="149" spans="1:64" ht="12.75" customHeight="1">
      <c r="A149" s="471"/>
      <c r="B149" s="472"/>
      <c r="C149" s="473"/>
      <c r="D149" s="289" t="s">
        <v>415</v>
      </c>
      <c r="E149" s="290"/>
      <c r="F149" s="290"/>
      <c r="G149" s="290"/>
      <c r="H149" s="291"/>
      <c r="I149" s="279" t="s">
        <v>439</v>
      </c>
      <c r="J149" s="280"/>
      <c r="K149" s="280"/>
      <c r="L149" s="280"/>
      <c r="M149" s="280"/>
      <c r="N149" s="281"/>
      <c r="O149" s="282" t="s">
        <v>445</v>
      </c>
      <c r="P149" s="283"/>
      <c r="Q149" s="283"/>
      <c r="R149" s="284"/>
      <c r="S149" s="154" t="s">
        <v>197</v>
      </c>
      <c r="T149" s="285" t="s">
        <v>407</v>
      </c>
      <c r="U149" s="283"/>
      <c r="V149" s="283"/>
      <c r="W149" s="286"/>
      <c r="X149" s="273"/>
      <c r="Y149" s="274"/>
      <c r="Z149" s="275"/>
      <c r="AA149" s="273"/>
      <c r="AB149" s="274"/>
      <c r="AC149" s="275"/>
      <c r="AD149" s="273"/>
      <c r="AE149" s="274"/>
      <c r="AF149" s="275"/>
      <c r="AG149" s="273"/>
      <c r="AH149" s="274"/>
      <c r="AI149" s="275"/>
      <c r="AJ149" s="273"/>
      <c r="AK149" s="274"/>
      <c r="AL149" s="275"/>
      <c r="AM149" s="273"/>
      <c r="AN149" s="274"/>
      <c r="AO149" s="275"/>
      <c r="AP149" s="273" t="s">
        <v>374</v>
      </c>
      <c r="AQ149" s="274"/>
      <c r="AR149" s="275"/>
      <c r="AS149" s="273"/>
      <c r="AT149" s="274"/>
      <c r="AU149" s="275"/>
      <c r="AV149" s="273"/>
      <c r="AW149" s="274"/>
      <c r="AX149" s="275"/>
      <c r="AY149" s="273"/>
      <c r="AZ149" s="274"/>
      <c r="BA149" s="275"/>
      <c r="BB149" s="273"/>
      <c r="BC149" s="274"/>
      <c r="BD149" s="275"/>
      <c r="BE149" s="273"/>
      <c r="BF149" s="274"/>
      <c r="BG149" s="275"/>
      <c r="BH149" s="273"/>
      <c r="BI149" s="274"/>
      <c r="BJ149" s="275"/>
      <c r="BK149" s="287">
        <v>0</v>
      </c>
      <c r="BL149" s="288"/>
    </row>
    <row r="150" spans="1:64" ht="12.75" customHeight="1">
      <c r="A150" s="471"/>
      <c r="B150" s="472"/>
      <c r="C150" s="473"/>
      <c r="D150" s="289" t="s">
        <v>416</v>
      </c>
      <c r="E150" s="290"/>
      <c r="F150" s="290"/>
      <c r="G150" s="290"/>
      <c r="H150" s="291"/>
      <c r="I150" s="292" t="s">
        <v>1019</v>
      </c>
      <c r="J150" s="293"/>
      <c r="K150" s="293"/>
      <c r="L150" s="293"/>
      <c r="M150" s="293"/>
      <c r="N150" s="294"/>
      <c r="O150" s="282" t="s">
        <v>445</v>
      </c>
      <c r="P150" s="283"/>
      <c r="Q150" s="283"/>
      <c r="R150" s="284"/>
      <c r="S150" s="154" t="s">
        <v>197</v>
      </c>
      <c r="T150" s="285" t="s">
        <v>407</v>
      </c>
      <c r="U150" s="283"/>
      <c r="V150" s="283"/>
      <c r="W150" s="286"/>
      <c r="X150" s="273"/>
      <c r="Y150" s="274"/>
      <c r="Z150" s="275"/>
      <c r="AA150" s="273"/>
      <c r="AB150" s="274"/>
      <c r="AC150" s="275"/>
      <c r="AD150" s="273"/>
      <c r="AE150" s="274"/>
      <c r="AF150" s="275"/>
      <c r="AG150" s="273"/>
      <c r="AH150" s="274"/>
      <c r="AI150" s="275"/>
      <c r="AJ150" s="273" t="s">
        <v>374</v>
      </c>
      <c r="AK150" s="274"/>
      <c r="AL150" s="275"/>
      <c r="AM150" s="273"/>
      <c r="AN150" s="274"/>
      <c r="AO150" s="275"/>
      <c r="AP150" s="273"/>
      <c r="AQ150" s="274"/>
      <c r="AR150" s="275"/>
      <c r="AS150" s="273"/>
      <c r="AT150" s="274"/>
      <c r="AU150" s="275"/>
      <c r="AV150" s="273"/>
      <c r="AW150" s="274"/>
      <c r="AX150" s="275"/>
      <c r="AY150" s="273"/>
      <c r="AZ150" s="274"/>
      <c r="BA150" s="275"/>
      <c r="BB150" s="273"/>
      <c r="BC150" s="274"/>
      <c r="BD150" s="275"/>
      <c r="BE150" s="273"/>
      <c r="BF150" s="274"/>
      <c r="BG150" s="275"/>
      <c r="BH150" s="273"/>
      <c r="BI150" s="274"/>
      <c r="BJ150" s="275"/>
      <c r="BK150" s="287">
        <v>0</v>
      </c>
      <c r="BL150" s="288"/>
    </row>
    <row r="151" spans="1:64" ht="12.75" customHeight="1">
      <c r="A151" s="471"/>
      <c r="B151" s="472"/>
      <c r="C151" s="473"/>
      <c r="D151" s="289" t="s">
        <v>417</v>
      </c>
      <c r="E151" s="290"/>
      <c r="F151" s="290"/>
      <c r="G151" s="290"/>
      <c r="H151" s="291"/>
      <c r="I151" s="279" t="s">
        <v>440</v>
      </c>
      <c r="J151" s="280"/>
      <c r="K151" s="280"/>
      <c r="L151" s="280"/>
      <c r="M151" s="280"/>
      <c r="N151" s="281"/>
      <c r="O151" s="282" t="s">
        <v>445</v>
      </c>
      <c r="P151" s="283"/>
      <c r="Q151" s="283"/>
      <c r="R151" s="284"/>
      <c r="S151" s="154" t="s">
        <v>197</v>
      </c>
      <c r="T151" s="285" t="s">
        <v>407</v>
      </c>
      <c r="U151" s="283"/>
      <c r="V151" s="283"/>
      <c r="W151" s="286"/>
      <c r="X151" s="273"/>
      <c r="Y151" s="274"/>
      <c r="Z151" s="275"/>
      <c r="AA151" s="273"/>
      <c r="AB151" s="274"/>
      <c r="AC151" s="275"/>
      <c r="AD151" s="273"/>
      <c r="AE151" s="274"/>
      <c r="AF151" s="275"/>
      <c r="AG151" s="273"/>
      <c r="AH151" s="274"/>
      <c r="AI151" s="275"/>
      <c r="AJ151" s="273" t="s">
        <v>374</v>
      </c>
      <c r="AK151" s="274"/>
      <c r="AL151" s="275"/>
      <c r="AM151" s="273"/>
      <c r="AN151" s="274"/>
      <c r="AO151" s="275"/>
      <c r="AP151" s="273"/>
      <c r="AQ151" s="274"/>
      <c r="AR151" s="275"/>
      <c r="AS151" s="273"/>
      <c r="AT151" s="274"/>
      <c r="AU151" s="275"/>
      <c r="AV151" s="273"/>
      <c r="AW151" s="274"/>
      <c r="AX151" s="275"/>
      <c r="AY151" s="273"/>
      <c r="AZ151" s="274"/>
      <c r="BA151" s="275"/>
      <c r="BB151" s="273"/>
      <c r="BC151" s="274"/>
      <c r="BD151" s="275"/>
      <c r="BE151" s="273"/>
      <c r="BF151" s="274"/>
      <c r="BG151" s="275"/>
      <c r="BH151" s="273"/>
      <c r="BI151" s="274"/>
      <c r="BJ151" s="275"/>
      <c r="BK151" s="287">
        <v>1</v>
      </c>
      <c r="BL151" s="288"/>
    </row>
    <row r="152" spans="1:64" ht="12.75" customHeight="1">
      <c r="A152" s="471"/>
      <c r="B152" s="472"/>
      <c r="C152" s="473"/>
      <c r="D152" s="289" t="s">
        <v>418</v>
      </c>
      <c r="E152" s="290"/>
      <c r="F152" s="290"/>
      <c r="G152" s="290"/>
      <c r="H152" s="291"/>
      <c r="I152" s="279" t="s">
        <v>400</v>
      </c>
      <c r="J152" s="280"/>
      <c r="K152" s="280"/>
      <c r="L152" s="280"/>
      <c r="M152" s="280"/>
      <c r="N152" s="281"/>
      <c r="O152" s="282" t="s">
        <v>445</v>
      </c>
      <c r="P152" s="283"/>
      <c r="Q152" s="283"/>
      <c r="R152" s="284"/>
      <c r="S152" s="154" t="s">
        <v>197</v>
      </c>
      <c r="T152" s="285" t="s">
        <v>407</v>
      </c>
      <c r="U152" s="283"/>
      <c r="V152" s="283"/>
      <c r="W152" s="286"/>
      <c r="X152" s="273"/>
      <c r="Y152" s="274"/>
      <c r="Z152" s="275"/>
      <c r="AA152" s="273"/>
      <c r="AB152" s="274"/>
      <c r="AC152" s="275"/>
      <c r="AD152" s="273"/>
      <c r="AE152" s="274"/>
      <c r="AF152" s="275"/>
      <c r="AG152" s="273"/>
      <c r="AH152" s="274"/>
      <c r="AI152" s="275"/>
      <c r="AJ152" s="273" t="s">
        <v>374</v>
      </c>
      <c r="AK152" s="274"/>
      <c r="AL152" s="275"/>
      <c r="AM152" s="273"/>
      <c r="AN152" s="274"/>
      <c r="AO152" s="275"/>
      <c r="AP152" s="273"/>
      <c r="AQ152" s="274"/>
      <c r="AR152" s="275"/>
      <c r="AS152" s="273"/>
      <c r="AT152" s="274"/>
      <c r="AU152" s="275"/>
      <c r="AV152" s="273"/>
      <c r="AW152" s="274"/>
      <c r="AX152" s="275"/>
      <c r="AY152" s="273"/>
      <c r="AZ152" s="274"/>
      <c r="BA152" s="275"/>
      <c r="BB152" s="273"/>
      <c r="BC152" s="274"/>
      <c r="BD152" s="275"/>
      <c r="BE152" s="273"/>
      <c r="BF152" s="274"/>
      <c r="BG152" s="275"/>
      <c r="BH152" s="273"/>
      <c r="BI152" s="274"/>
      <c r="BJ152" s="275"/>
      <c r="BK152" s="287">
        <v>2</v>
      </c>
      <c r="BL152" s="288"/>
    </row>
    <row r="153" spans="1:64" ht="12.75" customHeight="1">
      <c r="A153" s="471"/>
      <c r="B153" s="472"/>
      <c r="C153" s="473"/>
      <c r="D153" s="289" t="s">
        <v>419</v>
      </c>
      <c r="E153" s="290"/>
      <c r="F153" s="290"/>
      <c r="G153" s="290"/>
      <c r="H153" s="291"/>
      <c r="I153" s="292" t="s">
        <v>1020</v>
      </c>
      <c r="J153" s="293"/>
      <c r="K153" s="293"/>
      <c r="L153" s="293"/>
      <c r="M153" s="293"/>
      <c r="N153" s="294"/>
      <c r="O153" s="282" t="s">
        <v>445</v>
      </c>
      <c r="P153" s="283"/>
      <c r="Q153" s="283"/>
      <c r="R153" s="284"/>
      <c r="S153" s="154" t="s">
        <v>197</v>
      </c>
      <c r="T153" s="285" t="s">
        <v>407</v>
      </c>
      <c r="U153" s="283"/>
      <c r="V153" s="283"/>
      <c r="W153" s="286"/>
      <c r="X153" s="273"/>
      <c r="Y153" s="274"/>
      <c r="Z153" s="275"/>
      <c r="AA153" s="273"/>
      <c r="AB153" s="274"/>
      <c r="AC153" s="275"/>
      <c r="AD153" s="273"/>
      <c r="AE153" s="274"/>
      <c r="AF153" s="275"/>
      <c r="AG153" s="273"/>
      <c r="AH153" s="274"/>
      <c r="AI153" s="275"/>
      <c r="AJ153" s="273" t="s">
        <v>374</v>
      </c>
      <c r="AK153" s="274"/>
      <c r="AL153" s="275"/>
      <c r="AM153" s="273"/>
      <c r="AN153" s="274"/>
      <c r="AO153" s="275"/>
      <c r="AP153" s="273"/>
      <c r="AQ153" s="274"/>
      <c r="AR153" s="275"/>
      <c r="AS153" s="273"/>
      <c r="AT153" s="274"/>
      <c r="AU153" s="275"/>
      <c r="AV153" s="273"/>
      <c r="AW153" s="274"/>
      <c r="AX153" s="275"/>
      <c r="AY153" s="273"/>
      <c r="AZ153" s="274"/>
      <c r="BA153" s="275"/>
      <c r="BB153" s="273"/>
      <c r="BC153" s="274"/>
      <c r="BD153" s="275"/>
      <c r="BE153" s="273"/>
      <c r="BF153" s="274"/>
      <c r="BG153" s="275"/>
      <c r="BH153" s="273"/>
      <c r="BI153" s="274"/>
      <c r="BJ153" s="275"/>
      <c r="BK153" s="287">
        <v>2</v>
      </c>
      <c r="BL153" s="288"/>
    </row>
    <row r="154" spans="1:64" ht="12.75" customHeight="1">
      <c r="A154" s="471"/>
      <c r="B154" s="472"/>
      <c r="C154" s="473"/>
      <c r="D154" s="289" t="s">
        <v>420</v>
      </c>
      <c r="E154" s="290"/>
      <c r="F154" s="290"/>
      <c r="G154" s="290"/>
      <c r="H154" s="291"/>
      <c r="I154" s="279" t="s">
        <v>441</v>
      </c>
      <c r="J154" s="280"/>
      <c r="K154" s="280"/>
      <c r="L154" s="280"/>
      <c r="M154" s="280"/>
      <c r="N154" s="281"/>
      <c r="O154" s="282" t="s">
        <v>445</v>
      </c>
      <c r="P154" s="283"/>
      <c r="Q154" s="283"/>
      <c r="R154" s="284"/>
      <c r="S154" s="154" t="s">
        <v>197</v>
      </c>
      <c r="T154" s="285" t="s">
        <v>407</v>
      </c>
      <c r="U154" s="283"/>
      <c r="V154" s="283"/>
      <c r="W154" s="286"/>
      <c r="X154" s="273"/>
      <c r="Y154" s="274"/>
      <c r="Z154" s="275"/>
      <c r="AA154" s="273"/>
      <c r="AB154" s="274"/>
      <c r="AC154" s="275"/>
      <c r="AD154" s="273"/>
      <c r="AE154" s="274"/>
      <c r="AF154" s="275"/>
      <c r="AG154" s="273"/>
      <c r="AH154" s="274"/>
      <c r="AI154" s="275"/>
      <c r="AJ154" s="273"/>
      <c r="AK154" s="274"/>
      <c r="AL154" s="275"/>
      <c r="AM154" s="273" t="s">
        <v>374</v>
      </c>
      <c r="AN154" s="274"/>
      <c r="AO154" s="275"/>
      <c r="AP154" s="273"/>
      <c r="AQ154" s="274"/>
      <c r="AR154" s="275"/>
      <c r="AS154" s="273"/>
      <c r="AT154" s="274"/>
      <c r="AU154" s="275"/>
      <c r="AV154" s="273"/>
      <c r="AW154" s="274"/>
      <c r="AX154" s="275"/>
      <c r="AY154" s="273"/>
      <c r="AZ154" s="274"/>
      <c r="BA154" s="275"/>
      <c r="BB154" s="273"/>
      <c r="BC154" s="274"/>
      <c r="BD154" s="275"/>
      <c r="BE154" s="273"/>
      <c r="BF154" s="274"/>
      <c r="BG154" s="275"/>
      <c r="BH154" s="273"/>
      <c r="BI154" s="274"/>
      <c r="BJ154" s="275"/>
      <c r="BK154" s="287">
        <v>1</v>
      </c>
      <c r="BL154" s="288"/>
    </row>
    <row r="155" spans="1:64" ht="12.75" customHeight="1">
      <c r="A155" s="471"/>
      <c r="B155" s="472"/>
      <c r="C155" s="473"/>
      <c r="D155" s="289" t="s">
        <v>421</v>
      </c>
      <c r="E155" s="290"/>
      <c r="F155" s="290"/>
      <c r="G155" s="290"/>
      <c r="H155" s="291"/>
      <c r="I155" s="279" t="s">
        <v>404</v>
      </c>
      <c r="J155" s="280"/>
      <c r="K155" s="280"/>
      <c r="L155" s="280"/>
      <c r="M155" s="280"/>
      <c r="N155" s="281"/>
      <c r="O155" s="282" t="s">
        <v>446</v>
      </c>
      <c r="P155" s="283"/>
      <c r="Q155" s="283"/>
      <c r="R155" s="284"/>
      <c r="S155" s="154" t="s">
        <v>197</v>
      </c>
      <c r="T155" s="285" t="s">
        <v>407</v>
      </c>
      <c r="U155" s="283"/>
      <c r="V155" s="283"/>
      <c r="W155" s="286"/>
      <c r="X155" s="273"/>
      <c r="Y155" s="274"/>
      <c r="Z155" s="275"/>
      <c r="AA155" s="273"/>
      <c r="AB155" s="274"/>
      <c r="AC155" s="275"/>
      <c r="AD155" s="273"/>
      <c r="AE155" s="274"/>
      <c r="AF155" s="275"/>
      <c r="AG155" s="273"/>
      <c r="AH155" s="274"/>
      <c r="AI155" s="275"/>
      <c r="AJ155" s="273"/>
      <c r="AK155" s="274"/>
      <c r="AL155" s="275"/>
      <c r="AM155" s="273" t="s">
        <v>374</v>
      </c>
      <c r="AN155" s="274"/>
      <c r="AO155" s="275"/>
      <c r="AP155" s="273"/>
      <c r="AQ155" s="274"/>
      <c r="AR155" s="275"/>
      <c r="AS155" s="273"/>
      <c r="AT155" s="274"/>
      <c r="AU155" s="275"/>
      <c r="AV155" s="273"/>
      <c r="AW155" s="274"/>
      <c r="AX155" s="275"/>
      <c r="AY155" s="273"/>
      <c r="AZ155" s="274"/>
      <c r="BA155" s="275"/>
      <c r="BB155" s="273"/>
      <c r="BC155" s="274"/>
      <c r="BD155" s="275"/>
      <c r="BE155" s="273"/>
      <c r="BF155" s="274"/>
      <c r="BG155" s="275"/>
      <c r="BH155" s="273"/>
      <c r="BI155" s="274"/>
      <c r="BJ155" s="275"/>
      <c r="BK155" s="287">
        <v>2</v>
      </c>
      <c r="BL155" s="288"/>
    </row>
    <row r="156" spans="1:64" ht="12.75" customHeight="1">
      <c r="A156" s="471"/>
      <c r="B156" s="472"/>
      <c r="C156" s="473"/>
      <c r="D156" s="289" t="s">
        <v>422</v>
      </c>
      <c r="E156" s="290"/>
      <c r="F156" s="290"/>
      <c r="G156" s="290"/>
      <c r="H156" s="291"/>
      <c r="I156" s="292" t="s">
        <v>1021</v>
      </c>
      <c r="J156" s="293"/>
      <c r="K156" s="293"/>
      <c r="L156" s="293"/>
      <c r="M156" s="293"/>
      <c r="N156" s="294"/>
      <c r="O156" s="282" t="s">
        <v>446</v>
      </c>
      <c r="P156" s="283"/>
      <c r="Q156" s="283"/>
      <c r="R156" s="284"/>
      <c r="S156" s="154" t="s">
        <v>197</v>
      </c>
      <c r="T156" s="285" t="s">
        <v>407</v>
      </c>
      <c r="U156" s="283"/>
      <c r="V156" s="283"/>
      <c r="W156" s="286"/>
      <c r="X156" s="273"/>
      <c r="Y156" s="274"/>
      <c r="Z156" s="275"/>
      <c r="AA156" s="273"/>
      <c r="AB156" s="274"/>
      <c r="AC156" s="275"/>
      <c r="AD156" s="273"/>
      <c r="AE156" s="274"/>
      <c r="AF156" s="275"/>
      <c r="AG156" s="273"/>
      <c r="AH156" s="274"/>
      <c r="AI156" s="275"/>
      <c r="AJ156" s="273"/>
      <c r="AK156" s="274"/>
      <c r="AL156" s="275"/>
      <c r="AM156" s="273" t="s">
        <v>374</v>
      </c>
      <c r="AN156" s="274"/>
      <c r="AO156" s="275"/>
      <c r="AP156" s="273"/>
      <c r="AQ156" s="274"/>
      <c r="AR156" s="275"/>
      <c r="AS156" s="273"/>
      <c r="AT156" s="274"/>
      <c r="AU156" s="275"/>
      <c r="AV156" s="273"/>
      <c r="AW156" s="274"/>
      <c r="AX156" s="275"/>
      <c r="AY156" s="273"/>
      <c r="AZ156" s="274"/>
      <c r="BA156" s="275"/>
      <c r="BB156" s="273"/>
      <c r="BC156" s="274"/>
      <c r="BD156" s="275"/>
      <c r="BE156" s="273"/>
      <c r="BF156" s="274"/>
      <c r="BG156" s="275"/>
      <c r="BH156" s="273"/>
      <c r="BI156" s="274"/>
      <c r="BJ156" s="275"/>
      <c r="BK156" s="287">
        <v>2</v>
      </c>
      <c r="BL156" s="288"/>
    </row>
    <row r="157" spans="1:64" ht="12.75" customHeight="1">
      <c r="A157" s="471"/>
      <c r="B157" s="472"/>
      <c r="C157" s="473"/>
      <c r="D157" s="289" t="s">
        <v>423</v>
      </c>
      <c r="E157" s="290"/>
      <c r="F157" s="290"/>
      <c r="G157" s="290"/>
      <c r="H157" s="291"/>
      <c r="I157" s="279" t="s">
        <v>404</v>
      </c>
      <c r="J157" s="280"/>
      <c r="K157" s="280"/>
      <c r="L157" s="280"/>
      <c r="M157" s="280"/>
      <c r="N157" s="281"/>
      <c r="O157" s="282" t="s">
        <v>446</v>
      </c>
      <c r="P157" s="283"/>
      <c r="Q157" s="283"/>
      <c r="R157" s="284"/>
      <c r="S157" s="154" t="s">
        <v>197</v>
      </c>
      <c r="T157" s="285" t="s">
        <v>407</v>
      </c>
      <c r="U157" s="283"/>
      <c r="V157" s="283"/>
      <c r="W157" s="286"/>
      <c r="X157" s="273"/>
      <c r="Y157" s="274"/>
      <c r="Z157" s="275"/>
      <c r="AA157" s="273"/>
      <c r="AB157" s="274"/>
      <c r="AC157" s="275"/>
      <c r="AD157" s="273"/>
      <c r="AE157" s="274"/>
      <c r="AF157" s="275"/>
      <c r="AG157" s="273"/>
      <c r="AH157" s="274"/>
      <c r="AI157" s="275"/>
      <c r="AJ157" s="273"/>
      <c r="AK157" s="274"/>
      <c r="AL157" s="275"/>
      <c r="AM157" s="273" t="s">
        <v>374</v>
      </c>
      <c r="AN157" s="274"/>
      <c r="AO157" s="275"/>
      <c r="AP157" s="273"/>
      <c r="AQ157" s="274"/>
      <c r="AR157" s="275"/>
      <c r="AS157" s="273"/>
      <c r="AT157" s="274"/>
      <c r="AU157" s="275"/>
      <c r="AV157" s="273"/>
      <c r="AW157" s="274"/>
      <c r="AX157" s="275"/>
      <c r="AY157" s="273"/>
      <c r="AZ157" s="274"/>
      <c r="BA157" s="275"/>
      <c r="BB157" s="273"/>
      <c r="BC157" s="274"/>
      <c r="BD157" s="275"/>
      <c r="BE157" s="273"/>
      <c r="BF157" s="274"/>
      <c r="BG157" s="275"/>
      <c r="BH157" s="273"/>
      <c r="BI157" s="274"/>
      <c r="BJ157" s="275"/>
      <c r="BK157" s="287">
        <v>1</v>
      </c>
      <c r="BL157" s="288"/>
    </row>
    <row r="158" spans="1:64" ht="12.75" customHeight="1">
      <c r="A158" s="471"/>
      <c r="B158" s="472"/>
      <c r="C158" s="473"/>
      <c r="D158" s="289" t="s">
        <v>424</v>
      </c>
      <c r="E158" s="290"/>
      <c r="F158" s="290"/>
      <c r="G158" s="290"/>
      <c r="H158" s="291"/>
      <c r="I158" s="279" t="s">
        <v>400</v>
      </c>
      <c r="J158" s="280"/>
      <c r="K158" s="280"/>
      <c r="L158" s="280"/>
      <c r="M158" s="280"/>
      <c r="N158" s="281"/>
      <c r="O158" s="282" t="s">
        <v>445</v>
      </c>
      <c r="P158" s="283"/>
      <c r="Q158" s="283"/>
      <c r="R158" s="284"/>
      <c r="S158" s="154" t="s">
        <v>197</v>
      </c>
      <c r="T158" s="285" t="s">
        <v>407</v>
      </c>
      <c r="U158" s="283"/>
      <c r="V158" s="283"/>
      <c r="W158" s="286"/>
      <c r="X158" s="273"/>
      <c r="Y158" s="274"/>
      <c r="Z158" s="275"/>
      <c r="AA158" s="273"/>
      <c r="AB158" s="274"/>
      <c r="AC158" s="275"/>
      <c r="AD158" s="273"/>
      <c r="AE158" s="274"/>
      <c r="AF158" s="275"/>
      <c r="AG158" s="273"/>
      <c r="AH158" s="274"/>
      <c r="AI158" s="275"/>
      <c r="AJ158" s="273"/>
      <c r="AK158" s="274"/>
      <c r="AL158" s="275"/>
      <c r="AM158" s="273" t="s">
        <v>374</v>
      </c>
      <c r="AN158" s="274"/>
      <c r="AO158" s="275"/>
      <c r="AP158" s="273"/>
      <c r="AQ158" s="274"/>
      <c r="AR158" s="275"/>
      <c r="AS158" s="273"/>
      <c r="AT158" s="274"/>
      <c r="AU158" s="275"/>
      <c r="AV158" s="273"/>
      <c r="AW158" s="274"/>
      <c r="AX158" s="275"/>
      <c r="AY158" s="273"/>
      <c r="AZ158" s="274"/>
      <c r="BA158" s="275"/>
      <c r="BB158" s="273"/>
      <c r="BC158" s="274"/>
      <c r="BD158" s="275"/>
      <c r="BE158" s="273"/>
      <c r="BF158" s="274"/>
      <c r="BG158" s="275"/>
      <c r="BH158" s="273"/>
      <c r="BI158" s="274"/>
      <c r="BJ158" s="275"/>
      <c r="BK158" s="287">
        <v>2</v>
      </c>
      <c r="BL158" s="288"/>
    </row>
    <row r="159" spans="1:64" ht="12.75" customHeight="1">
      <c r="A159" s="471"/>
      <c r="B159" s="472"/>
      <c r="C159" s="473"/>
      <c r="D159" s="289" t="s">
        <v>425</v>
      </c>
      <c r="E159" s="290"/>
      <c r="F159" s="290"/>
      <c r="G159" s="290"/>
      <c r="H159" s="291"/>
      <c r="I159" s="279" t="s">
        <v>404</v>
      </c>
      <c r="J159" s="280"/>
      <c r="K159" s="280"/>
      <c r="L159" s="280"/>
      <c r="M159" s="280"/>
      <c r="N159" s="281"/>
      <c r="O159" s="282" t="s">
        <v>445</v>
      </c>
      <c r="P159" s="283"/>
      <c r="Q159" s="283"/>
      <c r="R159" s="284"/>
      <c r="S159" s="154" t="s">
        <v>197</v>
      </c>
      <c r="T159" s="285" t="s">
        <v>407</v>
      </c>
      <c r="U159" s="283"/>
      <c r="V159" s="283"/>
      <c r="W159" s="286"/>
      <c r="X159" s="273"/>
      <c r="Y159" s="274"/>
      <c r="Z159" s="275"/>
      <c r="AA159" s="273"/>
      <c r="AB159" s="274"/>
      <c r="AC159" s="275"/>
      <c r="AD159" s="273"/>
      <c r="AE159" s="274"/>
      <c r="AF159" s="275"/>
      <c r="AG159" s="273"/>
      <c r="AH159" s="274"/>
      <c r="AI159" s="275"/>
      <c r="AJ159" s="273"/>
      <c r="AK159" s="274"/>
      <c r="AL159" s="275"/>
      <c r="AM159" s="273" t="s">
        <v>374</v>
      </c>
      <c r="AN159" s="274"/>
      <c r="AO159" s="275"/>
      <c r="AP159" s="273"/>
      <c r="AQ159" s="274"/>
      <c r="AR159" s="275"/>
      <c r="AS159" s="273"/>
      <c r="AT159" s="274"/>
      <c r="AU159" s="275"/>
      <c r="AV159" s="273"/>
      <c r="AW159" s="274"/>
      <c r="AX159" s="275"/>
      <c r="AY159" s="273"/>
      <c r="AZ159" s="274"/>
      <c r="BA159" s="275"/>
      <c r="BB159" s="273"/>
      <c r="BC159" s="274"/>
      <c r="BD159" s="275"/>
      <c r="BE159" s="273"/>
      <c r="BF159" s="274"/>
      <c r="BG159" s="275"/>
      <c r="BH159" s="273"/>
      <c r="BI159" s="274"/>
      <c r="BJ159" s="275"/>
      <c r="BK159" s="287">
        <v>0</v>
      </c>
      <c r="BL159" s="288"/>
    </row>
    <row r="160" spans="1:64" ht="12.75" customHeight="1">
      <c r="A160" s="471"/>
      <c r="B160" s="472"/>
      <c r="C160" s="473"/>
      <c r="D160" s="276" t="s">
        <v>426</v>
      </c>
      <c r="E160" s="277"/>
      <c r="F160" s="277"/>
      <c r="G160" s="277"/>
      <c r="H160" s="278"/>
      <c r="I160" s="279" t="s">
        <v>404</v>
      </c>
      <c r="J160" s="280"/>
      <c r="K160" s="280"/>
      <c r="L160" s="280"/>
      <c r="M160" s="280"/>
      <c r="N160" s="281"/>
      <c r="O160" s="282" t="s">
        <v>445</v>
      </c>
      <c r="P160" s="283"/>
      <c r="Q160" s="283"/>
      <c r="R160" s="284"/>
      <c r="S160" s="154" t="s">
        <v>197</v>
      </c>
      <c r="T160" s="285" t="s">
        <v>407</v>
      </c>
      <c r="U160" s="283"/>
      <c r="V160" s="283"/>
      <c r="W160" s="286"/>
      <c r="X160" s="273"/>
      <c r="Y160" s="274"/>
      <c r="Z160" s="275"/>
      <c r="AA160" s="273"/>
      <c r="AB160" s="274"/>
      <c r="AC160" s="275"/>
      <c r="AD160" s="273"/>
      <c r="AE160" s="274"/>
      <c r="AF160" s="275"/>
      <c r="AG160" s="273"/>
      <c r="AH160" s="274"/>
      <c r="AI160" s="275"/>
      <c r="AJ160" s="273"/>
      <c r="AK160" s="274"/>
      <c r="AL160" s="275"/>
      <c r="AM160" s="273" t="s">
        <v>374</v>
      </c>
      <c r="AN160" s="274"/>
      <c r="AO160" s="275"/>
      <c r="AP160" s="273"/>
      <c r="AQ160" s="274"/>
      <c r="AR160" s="275"/>
      <c r="AS160" s="273"/>
      <c r="AT160" s="274"/>
      <c r="AU160" s="275"/>
      <c r="AV160" s="273"/>
      <c r="AW160" s="274"/>
      <c r="AX160" s="275"/>
      <c r="AY160" s="273"/>
      <c r="AZ160" s="274"/>
      <c r="BA160" s="275"/>
      <c r="BB160" s="273"/>
      <c r="BC160" s="274"/>
      <c r="BD160" s="275"/>
      <c r="BE160" s="273"/>
      <c r="BF160" s="274"/>
      <c r="BG160" s="275"/>
      <c r="BH160" s="273"/>
      <c r="BI160" s="274"/>
      <c r="BJ160" s="275"/>
      <c r="BK160" s="287">
        <v>2</v>
      </c>
      <c r="BL160" s="288"/>
    </row>
    <row r="161" spans="1:64" ht="12.75" customHeight="1">
      <c r="A161" s="471"/>
      <c r="B161" s="472"/>
      <c r="C161" s="473"/>
      <c r="D161" s="276" t="s">
        <v>427</v>
      </c>
      <c r="E161" s="277"/>
      <c r="F161" s="277"/>
      <c r="G161" s="277"/>
      <c r="H161" s="278"/>
      <c r="I161" s="279" t="s">
        <v>404</v>
      </c>
      <c r="J161" s="280"/>
      <c r="K161" s="280"/>
      <c r="L161" s="280"/>
      <c r="M161" s="280"/>
      <c r="N161" s="281"/>
      <c r="O161" s="282" t="s">
        <v>445</v>
      </c>
      <c r="P161" s="283"/>
      <c r="Q161" s="283"/>
      <c r="R161" s="284"/>
      <c r="S161" s="154" t="s">
        <v>197</v>
      </c>
      <c r="T161" s="285" t="s">
        <v>407</v>
      </c>
      <c r="U161" s="283"/>
      <c r="V161" s="283"/>
      <c r="W161" s="286"/>
      <c r="X161" s="273"/>
      <c r="Y161" s="274"/>
      <c r="Z161" s="275"/>
      <c r="AA161" s="273"/>
      <c r="AB161" s="274"/>
      <c r="AC161" s="275"/>
      <c r="AD161" s="273"/>
      <c r="AE161" s="274"/>
      <c r="AF161" s="275"/>
      <c r="AG161" s="273"/>
      <c r="AH161" s="274"/>
      <c r="AI161" s="275"/>
      <c r="AJ161" s="273"/>
      <c r="AK161" s="274"/>
      <c r="AL161" s="275"/>
      <c r="AM161" s="273" t="s">
        <v>374</v>
      </c>
      <c r="AN161" s="274"/>
      <c r="AO161" s="275"/>
      <c r="AP161" s="273"/>
      <c r="AQ161" s="274"/>
      <c r="AR161" s="275"/>
      <c r="AS161" s="273"/>
      <c r="AT161" s="274"/>
      <c r="AU161" s="275"/>
      <c r="AV161" s="273"/>
      <c r="AW161" s="274"/>
      <c r="AX161" s="275"/>
      <c r="AY161" s="273"/>
      <c r="AZ161" s="274"/>
      <c r="BA161" s="275"/>
      <c r="BB161" s="273"/>
      <c r="BC161" s="274"/>
      <c r="BD161" s="275"/>
      <c r="BE161" s="273"/>
      <c r="BF161" s="274"/>
      <c r="BG161" s="275"/>
      <c r="BH161" s="273"/>
      <c r="BI161" s="274"/>
      <c r="BJ161" s="275"/>
      <c r="BK161" s="287">
        <v>2</v>
      </c>
      <c r="BL161" s="288"/>
    </row>
    <row r="162" spans="1:64" ht="12.75" customHeight="1">
      <c r="A162" s="471"/>
      <c r="B162" s="472"/>
      <c r="C162" s="473"/>
      <c r="D162" s="289" t="s">
        <v>461</v>
      </c>
      <c r="E162" s="290"/>
      <c r="F162" s="290"/>
      <c r="G162" s="290"/>
      <c r="H162" s="291"/>
      <c r="I162" s="279" t="s">
        <v>404</v>
      </c>
      <c r="J162" s="280"/>
      <c r="K162" s="280"/>
      <c r="L162" s="280"/>
      <c r="M162" s="280"/>
      <c r="N162" s="281"/>
      <c r="O162" s="282" t="s">
        <v>460</v>
      </c>
      <c r="P162" s="283"/>
      <c r="Q162" s="283"/>
      <c r="R162" s="284"/>
      <c r="S162" s="154" t="s">
        <v>197</v>
      </c>
      <c r="T162" s="285" t="s">
        <v>407</v>
      </c>
      <c r="U162" s="283"/>
      <c r="V162" s="283"/>
      <c r="W162" s="286"/>
      <c r="X162" s="273"/>
      <c r="Y162" s="274"/>
      <c r="Z162" s="275"/>
      <c r="AA162" s="273"/>
      <c r="AB162" s="274"/>
      <c r="AC162" s="275"/>
      <c r="AD162" s="273"/>
      <c r="AE162" s="274"/>
      <c r="AF162" s="275"/>
      <c r="AG162" s="273"/>
      <c r="AH162" s="274"/>
      <c r="AI162" s="275"/>
      <c r="AJ162" s="273"/>
      <c r="AK162" s="274"/>
      <c r="AL162" s="275"/>
      <c r="AM162" s="273" t="s">
        <v>374</v>
      </c>
      <c r="AN162" s="274"/>
      <c r="AO162" s="275"/>
      <c r="AP162" s="273"/>
      <c r="AQ162" s="274"/>
      <c r="AR162" s="275"/>
      <c r="AS162" s="273"/>
      <c r="AT162" s="274"/>
      <c r="AU162" s="275"/>
      <c r="AV162" s="273"/>
      <c r="AW162" s="274"/>
      <c r="AX162" s="275"/>
      <c r="AY162" s="273"/>
      <c r="AZ162" s="274"/>
      <c r="BA162" s="275"/>
      <c r="BB162" s="273"/>
      <c r="BC162" s="274"/>
      <c r="BD162" s="275"/>
      <c r="BE162" s="273"/>
      <c r="BF162" s="274"/>
      <c r="BG162" s="275"/>
      <c r="BH162" s="273"/>
      <c r="BI162" s="274"/>
      <c r="BJ162" s="275"/>
      <c r="BK162" s="287">
        <v>0</v>
      </c>
      <c r="BL162" s="288"/>
    </row>
    <row r="163" spans="1:64" ht="12.75" customHeight="1">
      <c r="A163" s="471"/>
      <c r="B163" s="472"/>
      <c r="C163" s="473"/>
      <c r="D163" s="289" t="s">
        <v>428</v>
      </c>
      <c r="E163" s="290"/>
      <c r="F163" s="290"/>
      <c r="G163" s="290"/>
      <c r="H163" s="291"/>
      <c r="I163" s="279" t="s">
        <v>442</v>
      </c>
      <c r="J163" s="280"/>
      <c r="K163" s="280"/>
      <c r="L163" s="280"/>
      <c r="M163" s="280"/>
      <c r="N163" s="281"/>
      <c r="O163" s="282" t="s">
        <v>445</v>
      </c>
      <c r="P163" s="283"/>
      <c r="Q163" s="283"/>
      <c r="R163" s="284"/>
      <c r="S163" s="154" t="s">
        <v>197</v>
      </c>
      <c r="T163" s="285" t="s">
        <v>407</v>
      </c>
      <c r="U163" s="283"/>
      <c r="V163" s="283"/>
      <c r="W163" s="286"/>
      <c r="X163" s="273"/>
      <c r="Y163" s="274"/>
      <c r="Z163" s="275"/>
      <c r="AA163" s="273"/>
      <c r="AB163" s="274"/>
      <c r="AC163" s="275"/>
      <c r="AD163" s="273"/>
      <c r="AE163" s="274"/>
      <c r="AF163" s="275"/>
      <c r="AG163" s="273"/>
      <c r="AH163" s="274"/>
      <c r="AI163" s="275"/>
      <c r="AJ163" s="273"/>
      <c r="AK163" s="274"/>
      <c r="AL163" s="275"/>
      <c r="AM163" s="273"/>
      <c r="AN163" s="274"/>
      <c r="AO163" s="275"/>
      <c r="AP163" s="273"/>
      <c r="AQ163" s="274"/>
      <c r="AR163" s="275"/>
      <c r="AS163" s="273"/>
      <c r="AT163" s="274"/>
      <c r="AU163" s="275"/>
      <c r="AV163" s="273" t="s">
        <v>374</v>
      </c>
      <c r="AW163" s="274"/>
      <c r="AX163" s="275"/>
      <c r="AY163" s="273"/>
      <c r="AZ163" s="274"/>
      <c r="BA163" s="275"/>
      <c r="BB163" s="273"/>
      <c r="BC163" s="274"/>
      <c r="BD163" s="275"/>
      <c r="BE163" s="273"/>
      <c r="BF163" s="274"/>
      <c r="BG163" s="275"/>
      <c r="BH163" s="273"/>
      <c r="BI163" s="274"/>
      <c r="BJ163" s="275"/>
      <c r="BK163" s="287">
        <v>2</v>
      </c>
      <c r="BL163" s="288"/>
    </row>
    <row r="164" spans="1:64" ht="12.75" customHeight="1">
      <c r="A164" s="471"/>
      <c r="B164" s="472"/>
      <c r="C164" s="473"/>
      <c r="D164" s="289" t="s">
        <v>462</v>
      </c>
      <c r="E164" s="290"/>
      <c r="F164" s="290"/>
      <c r="G164" s="290"/>
      <c r="H164" s="291"/>
      <c r="I164" s="279" t="s">
        <v>447</v>
      </c>
      <c r="J164" s="280"/>
      <c r="K164" s="280"/>
      <c r="L164" s="280"/>
      <c r="M164" s="280"/>
      <c r="N164" s="281"/>
      <c r="O164" s="282" t="s">
        <v>460</v>
      </c>
      <c r="P164" s="283"/>
      <c r="Q164" s="283"/>
      <c r="R164" s="284"/>
      <c r="S164" s="154" t="s">
        <v>197</v>
      </c>
      <c r="T164" s="285" t="s">
        <v>407</v>
      </c>
      <c r="U164" s="283"/>
      <c r="V164" s="283"/>
      <c r="W164" s="286"/>
      <c r="X164" s="273"/>
      <c r="Y164" s="274"/>
      <c r="Z164" s="275"/>
      <c r="AA164" s="273"/>
      <c r="AB164" s="274"/>
      <c r="AC164" s="275"/>
      <c r="AD164" s="273"/>
      <c r="AE164" s="274"/>
      <c r="AF164" s="275"/>
      <c r="AG164" s="273"/>
      <c r="AH164" s="274"/>
      <c r="AI164" s="275"/>
      <c r="AJ164" s="273"/>
      <c r="AK164" s="274"/>
      <c r="AL164" s="275"/>
      <c r="AM164" s="273"/>
      <c r="AN164" s="274"/>
      <c r="AO164" s="275"/>
      <c r="AP164" s="273"/>
      <c r="AQ164" s="274"/>
      <c r="AR164" s="275"/>
      <c r="AS164" s="273"/>
      <c r="AT164" s="274"/>
      <c r="AU164" s="275"/>
      <c r="AV164" s="273" t="s">
        <v>374</v>
      </c>
      <c r="AW164" s="274"/>
      <c r="AX164" s="275"/>
      <c r="AY164" s="273"/>
      <c r="AZ164" s="274"/>
      <c r="BA164" s="275"/>
      <c r="BB164" s="273"/>
      <c r="BC164" s="274"/>
      <c r="BD164" s="275"/>
      <c r="BE164" s="273"/>
      <c r="BF164" s="274"/>
      <c r="BG164" s="275"/>
      <c r="BH164" s="273"/>
      <c r="BI164" s="274"/>
      <c r="BJ164" s="275"/>
      <c r="BK164" s="287">
        <v>1</v>
      </c>
      <c r="BL164" s="288"/>
    </row>
    <row r="165" spans="1:64" ht="12.75" customHeight="1">
      <c r="A165" s="471"/>
      <c r="B165" s="472"/>
      <c r="C165" s="473"/>
      <c r="D165" s="289" t="s">
        <v>429</v>
      </c>
      <c r="E165" s="290"/>
      <c r="F165" s="290"/>
      <c r="G165" s="290"/>
      <c r="H165" s="291"/>
      <c r="I165" s="279" t="s">
        <v>400</v>
      </c>
      <c r="J165" s="280"/>
      <c r="K165" s="280"/>
      <c r="L165" s="280"/>
      <c r="M165" s="280"/>
      <c r="N165" s="281"/>
      <c r="O165" s="282" t="s">
        <v>445</v>
      </c>
      <c r="P165" s="283"/>
      <c r="Q165" s="283"/>
      <c r="R165" s="284"/>
      <c r="S165" s="154" t="s">
        <v>197</v>
      </c>
      <c r="T165" s="285" t="s">
        <v>407</v>
      </c>
      <c r="U165" s="283"/>
      <c r="V165" s="283"/>
      <c r="W165" s="286"/>
      <c r="X165" s="273"/>
      <c r="Y165" s="274"/>
      <c r="Z165" s="275"/>
      <c r="AA165" s="273"/>
      <c r="AB165" s="274"/>
      <c r="AC165" s="275"/>
      <c r="AD165" s="273"/>
      <c r="AE165" s="274"/>
      <c r="AF165" s="275"/>
      <c r="AG165" s="273"/>
      <c r="AH165" s="274"/>
      <c r="AI165" s="275"/>
      <c r="AJ165" s="273"/>
      <c r="AK165" s="274"/>
      <c r="AL165" s="275"/>
      <c r="AM165" s="273"/>
      <c r="AN165" s="274"/>
      <c r="AO165" s="275"/>
      <c r="AP165" s="273"/>
      <c r="AQ165" s="274"/>
      <c r="AR165" s="275"/>
      <c r="AS165" s="273"/>
      <c r="AT165" s="274"/>
      <c r="AU165" s="275"/>
      <c r="AV165" s="273" t="s">
        <v>374</v>
      </c>
      <c r="AW165" s="274"/>
      <c r="AX165" s="275"/>
      <c r="AY165" s="273"/>
      <c r="AZ165" s="274"/>
      <c r="BA165" s="275"/>
      <c r="BB165" s="273"/>
      <c r="BC165" s="274"/>
      <c r="BD165" s="275"/>
      <c r="BE165" s="273"/>
      <c r="BF165" s="274"/>
      <c r="BG165" s="275"/>
      <c r="BH165" s="273"/>
      <c r="BI165" s="274"/>
      <c r="BJ165" s="275"/>
      <c r="BK165" s="287">
        <v>2</v>
      </c>
      <c r="BL165" s="288"/>
    </row>
    <row r="166" spans="1:64" ht="12.75" customHeight="1">
      <c r="A166" s="471"/>
      <c r="B166" s="472"/>
      <c r="C166" s="473"/>
      <c r="D166" s="289" t="s">
        <v>430</v>
      </c>
      <c r="E166" s="290"/>
      <c r="F166" s="290"/>
      <c r="G166" s="290"/>
      <c r="H166" s="291"/>
      <c r="I166" s="279" t="s">
        <v>442</v>
      </c>
      <c r="J166" s="280"/>
      <c r="K166" s="280"/>
      <c r="L166" s="280"/>
      <c r="M166" s="280"/>
      <c r="N166" s="281"/>
      <c r="O166" s="282" t="s">
        <v>445</v>
      </c>
      <c r="P166" s="283"/>
      <c r="Q166" s="283"/>
      <c r="R166" s="284"/>
      <c r="S166" s="154" t="s">
        <v>197</v>
      </c>
      <c r="T166" s="285" t="s">
        <v>407</v>
      </c>
      <c r="U166" s="283"/>
      <c r="V166" s="283"/>
      <c r="W166" s="286"/>
      <c r="X166" s="273"/>
      <c r="Y166" s="274"/>
      <c r="Z166" s="275"/>
      <c r="AA166" s="273"/>
      <c r="AB166" s="274"/>
      <c r="AC166" s="275"/>
      <c r="AD166" s="273"/>
      <c r="AE166" s="274"/>
      <c r="AF166" s="275"/>
      <c r="AG166" s="273"/>
      <c r="AH166" s="274"/>
      <c r="AI166" s="275"/>
      <c r="AJ166" s="273"/>
      <c r="AK166" s="274"/>
      <c r="AL166" s="275"/>
      <c r="AM166" s="273" t="s">
        <v>374</v>
      </c>
      <c r="AN166" s="274"/>
      <c r="AO166" s="275"/>
      <c r="AP166" s="273"/>
      <c r="AQ166" s="274"/>
      <c r="AR166" s="275"/>
      <c r="AS166" s="273"/>
      <c r="AT166" s="274"/>
      <c r="AU166" s="275"/>
      <c r="AV166" s="273"/>
      <c r="AW166" s="274"/>
      <c r="AX166" s="275"/>
      <c r="AY166" s="273"/>
      <c r="AZ166" s="274"/>
      <c r="BA166" s="275"/>
      <c r="BB166" s="273"/>
      <c r="BC166" s="274"/>
      <c r="BD166" s="275"/>
      <c r="BE166" s="273"/>
      <c r="BF166" s="274"/>
      <c r="BG166" s="275"/>
      <c r="BH166" s="273"/>
      <c r="BI166" s="274"/>
      <c r="BJ166" s="275"/>
      <c r="BK166" s="287">
        <v>1</v>
      </c>
      <c r="BL166" s="288"/>
    </row>
    <row r="167" spans="1:64" ht="12.75" customHeight="1">
      <c r="A167" s="471"/>
      <c r="B167" s="472"/>
      <c r="C167" s="473"/>
      <c r="D167" s="276" t="s">
        <v>431</v>
      </c>
      <c r="E167" s="277"/>
      <c r="F167" s="277"/>
      <c r="G167" s="277"/>
      <c r="H167" s="278"/>
      <c r="I167" s="279" t="s">
        <v>404</v>
      </c>
      <c r="J167" s="280"/>
      <c r="K167" s="280"/>
      <c r="L167" s="280"/>
      <c r="M167" s="280"/>
      <c r="N167" s="281"/>
      <c r="O167" s="282" t="s">
        <v>445</v>
      </c>
      <c r="P167" s="283"/>
      <c r="Q167" s="283"/>
      <c r="R167" s="284"/>
      <c r="S167" s="154" t="s">
        <v>197</v>
      </c>
      <c r="T167" s="285" t="s">
        <v>407</v>
      </c>
      <c r="U167" s="283"/>
      <c r="V167" s="283"/>
      <c r="W167" s="286"/>
      <c r="X167" s="273"/>
      <c r="Y167" s="274"/>
      <c r="Z167" s="275"/>
      <c r="AA167" s="273"/>
      <c r="AB167" s="274"/>
      <c r="AC167" s="275"/>
      <c r="AD167" s="273"/>
      <c r="AE167" s="274"/>
      <c r="AF167" s="275"/>
      <c r="AG167" s="273"/>
      <c r="AH167" s="274"/>
      <c r="AI167" s="275"/>
      <c r="AJ167" s="273"/>
      <c r="AK167" s="274"/>
      <c r="AL167" s="275"/>
      <c r="AM167" s="273" t="s">
        <v>374</v>
      </c>
      <c r="AN167" s="274"/>
      <c r="AO167" s="275"/>
      <c r="AP167" s="273"/>
      <c r="AQ167" s="274"/>
      <c r="AR167" s="275"/>
      <c r="AS167" s="273"/>
      <c r="AT167" s="274"/>
      <c r="AU167" s="275"/>
      <c r="AV167" s="273"/>
      <c r="AW167" s="274"/>
      <c r="AX167" s="275"/>
      <c r="AY167" s="273"/>
      <c r="AZ167" s="274"/>
      <c r="BA167" s="275"/>
      <c r="BB167" s="273"/>
      <c r="BC167" s="274"/>
      <c r="BD167" s="275"/>
      <c r="BE167" s="273"/>
      <c r="BF167" s="274"/>
      <c r="BG167" s="275"/>
      <c r="BH167" s="273"/>
      <c r="BI167" s="274"/>
      <c r="BJ167" s="275"/>
      <c r="BK167" s="287">
        <v>2</v>
      </c>
      <c r="BL167" s="288"/>
    </row>
    <row r="168" spans="1:64" ht="12.75" customHeight="1">
      <c r="A168" s="471"/>
      <c r="B168" s="472"/>
      <c r="C168" s="473"/>
      <c r="D168" s="289" t="s">
        <v>432</v>
      </c>
      <c r="E168" s="290"/>
      <c r="F168" s="290"/>
      <c r="G168" s="290"/>
      <c r="H168" s="291"/>
      <c r="I168" s="279" t="s">
        <v>443</v>
      </c>
      <c r="J168" s="280"/>
      <c r="K168" s="280"/>
      <c r="L168" s="280"/>
      <c r="M168" s="280"/>
      <c r="N168" s="281"/>
      <c r="O168" s="282" t="s">
        <v>445</v>
      </c>
      <c r="P168" s="283"/>
      <c r="Q168" s="283"/>
      <c r="R168" s="284"/>
      <c r="S168" s="154" t="s">
        <v>197</v>
      </c>
      <c r="T168" s="285" t="s">
        <v>407</v>
      </c>
      <c r="U168" s="283"/>
      <c r="V168" s="283"/>
      <c r="W168" s="286"/>
      <c r="X168" s="273"/>
      <c r="Y168" s="274"/>
      <c r="Z168" s="275"/>
      <c r="AA168" s="273"/>
      <c r="AB168" s="274"/>
      <c r="AC168" s="275"/>
      <c r="AD168" s="273"/>
      <c r="AE168" s="274"/>
      <c r="AF168" s="275"/>
      <c r="AG168" s="273"/>
      <c r="AH168" s="274"/>
      <c r="AI168" s="275"/>
      <c r="AJ168" s="273"/>
      <c r="AK168" s="274"/>
      <c r="AL168" s="275"/>
      <c r="AM168" s="273" t="s">
        <v>374</v>
      </c>
      <c r="AN168" s="274"/>
      <c r="AO168" s="275"/>
      <c r="AP168" s="273"/>
      <c r="AQ168" s="274"/>
      <c r="AR168" s="275"/>
      <c r="AS168" s="273"/>
      <c r="AT168" s="274"/>
      <c r="AU168" s="275"/>
      <c r="AV168" s="273"/>
      <c r="AW168" s="274"/>
      <c r="AX168" s="275"/>
      <c r="AY168" s="273"/>
      <c r="AZ168" s="274"/>
      <c r="BA168" s="275"/>
      <c r="BB168" s="273"/>
      <c r="BC168" s="274"/>
      <c r="BD168" s="275"/>
      <c r="BE168" s="273"/>
      <c r="BF168" s="274"/>
      <c r="BG168" s="275"/>
      <c r="BH168" s="273"/>
      <c r="BI168" s="274"/>
      <c r="BJ168" s="275"/>
      <c r="BK168" s="287">
        <v>1</v>
      </c>
      <c r="BL168" s="288"/>
    </row>
    <row r="169" spans="1:64" ht="12.75" customHeight="1">
      <c r="A169" s="471"/>
      <c r="B169" s="472"/>
      <c r="C169" s="473"/>
      <c r="D169" s="289" t="s">
        <v>433</v>
      </c>
      <c r="E169" s="290"/>
      <c r="F169" s="290"/>
      <c r="G169" s="290"/>
      <c r="H169" s="291"/>
      <c r="I169" s="279" t="s">
        <v>400</v>
      </c>
      <c r="J169" s="280"/>
      <c r="K169" s="280"/>
      <c r="L169" s="280"/>
      <c r="M169" s="280"/>
      <c r="N169" s="281"/>
      <c r="O169" s="282" t="s">
        <v>445</v>
      </c>
      <c r="P169" s="283"/>
      <c r="Q169" s="283"/>
      <c r="R169" s="284"/>
      <c r="S169" s="154" t="s">
        <v>197</v>
      </c>
      <c r="T169" s="285" t="s">
        <v>407</v>
      </c>
      <c r="U169" s="283"/>
      <c r="V169" s="283"/>
      <c r="W169" s="286"/>
      <c r="X169" s="273"/>
      <c r="Y169" s="274"/>
      <c r="Z169" s="275"/>
      <c r="AA169" s="273"/>
      <c r="AB169" s="274"/>
      <c r="AC169" s="275"/>
      <c r="AD169" s="273"/>
      <c r="AE169" s="274"/>
      <c r="AF169" s="275"/>
      <c r="AG169" s="273"/>
      <c r="AH169" s="274"/>
      <c r="AI169" s="275"/>
      <c r="AJ169" s="273"/>
      <c r="AK169" s="274"/>
      <c r="AL169" s="275"/>
      <c r="AM169" s="273" t="s">
        <v>374</v>
      </c>
      <c r="AN169" s="274"/>
      <c r="AO169" s="275"/>
      <c r="AP169" s="273"/>
      <c r="AQ169" s="274"/>
      <c r="AR169" s="275"/>
      <c r="AS169" s="273"/>
      <c r="AT169" s="274"/>
      <c r="AU169" s="275"/>
      <c r="AV169" s="273"/>
      <c r="AW169" s="274"/>
      <c r="AX169" s="275"/>
      <c r="AY169" s="273"/>
      <c r="AZ169" s="274"/>
      <c r="BA169" s="275"/>
      <c r="BB169" s="273"/>
      <c r="BC169" s="274"/>
      <c r="BD169" s="275"/>
      <c r="BE169" s="273"/>
      <c r="BF169" s="274"/>
      <c r="BG169" s="275"/>
      <c r="BH169" s="273"/>
      <c r="BI169" s="274"/>
      <c r="BJ169" s="275"/>
      <c r="BK169" s="287">
        <v>1</v>
      </c>
      <c r="BL169" s="288"/>
    </row>
    <row r="170" spans="1:64" ht="12.75" customHeight="1">
      <c r="A170" s="471"/>
      <c r="B170" s="472"/>
      <c r="C170" s="473"/>
      <c r="D170" s="289" t="s">
        <v>434</v>
      </c>
      <c r="E170" s="290"/>
      <c r="F170" s="290"/>
      <c r="G170" s="290"/>
      <c r="H170" s="291"/>
      <c r="I170" s="279" t="s">
        <v>400</v>
      </c>
      <c r="J170" s="280"/>
      <c r="K170" s="280"/>
      <c r="L170" s="280"/>
      <c r="M170" s="280"/>
      <c r="N170" s="281"/>
      <c r="O170" s="282" t="s">
        <v>445</v>
      </c>
      <c r="P170" s="283"/>
      <c r="Q170" s="283"/>
      <c r="R170" s="284"/>
      <c r="S170" s="154" t="s">
        <v>197</v>
      </c>
      <c r="T170" s="285" t="s">
        <v>407</v>
      </c>
      <c r="U170" s="283"/>
      <c r="V170" s="283"/>
      <c r="W170" s="286"/>
      <c r="X170" s="273"/>
      <c r="Y170" s="274"/>
      <c r="Z170" s="275"/>
      <c r="AA170" s="273"/>
      <c r="AB170" s="274"/>
      <c r="AC170" s="275"/>
      <c r="AD170" s="273"/>
      <c r="AE170" s="274"/>
      <c r="AF170" s="275"/>
      <c r="AG170" s="273"/>
      <c r="AH170" s="274"/>
      <c r="AI170" s="275"/>
      <c r="AJ170" s="273"/>
      <c r="AK170" s="274"/>
      <c r="AL170" s="275"/>
      <c r="AM170" s="273" t="s">
        <v>374</v>
      </c>
      <c r="AN170" s="274"/>
      <c r="AO170" s="275"/>
      <c r="AP170" s="273"/>
      <c r="AQ170" s="274"/>
      <c r="AR170" s="275"/>
      <c r="AS170" s="273"/>
      <c r="AT170" s="274"/>
      <c r="AU170" s="275"/>
      <c r="AV170" s="273"/>
      <c r="AW170" s="274"/>
      <c r="AX170" s="275"/>
      <c r="AY170" s="273"/>
      <c r="AZ170" s="274"/>
      <c r="BA170" s="275"/>
      <c r="BB170" s="273"/>
      <c r="BC170" s="274"/>
      <c r="BD170" s="275"/>
      <c r="BE170" s="273"/>
      <c r="BF170" s="274"/>
      <c r="BG170" s="275"/>
      <c r="BH170" s="273"/>
      <c r="BI170" s="274"/>
      <c r="BJ170" s="275"/>
      <c r="BK170" s="287">
        <v>1</v>
      </c>
      <c r="BL170" s="288"/>
    </row>
    <row r="171" spans="1:64" ht="12.75" customHeight="1">
      <c r="A171" s="471"/>
      <c r="B171" s="472"/>
      <c r="C171" s="473"/>
      <c r="D171" s="289" t="s">
        <v>463</v>
      </c>
      <c r="E171" s="290"/>
      <c r="F171" s="290"/>
      <c r="G171" s="290"/>
      <c r="H171" s="291"/>
      <c r="I171" s="279" t="s">
        <v>404</v>
      </c>
      <c r="J171" s="280"/>
      <c r="K171" s="280"/>
      <c r="L171" s="280"/>
      <c r="M171" s="280"/>
      <c r="N171" s="281"/>
      <c r="O171" s="282" t="s">
        <v>460</v>
      </c>
      <c r="P171" s="283"/>
      <c r="Q171" s="283"/>
      <c r="R171" s="284"/>
      <c r="S171" s="154" t="s">
        <v>198</v>
      </c>
      <c r="T171" s="285" t="s">
        <v>407</v>
      </c>
      <c r="U171" s="283"/>
      <c r="V171" s="283"/>
      <c r="W171" s="286"/>
      <c r="X171" s="273"/>
      <c r="Y171" s="274"/>
      <c r="Z171" s="275"/>
      <c r="AA171" s="273"/>
      <c r="AB171" s="274"/>
      <c r="AC171" s="275"/>
      <c r="AD171" s="273"/>
      <c r="AE171" s="274"/>
      <c r="AF171" s="275"/>
      <c r="AG171" s="273"/>
      <c r="AH171" s="274"/>
      <c r="AI171" s="275"/>
      <c r="AJ171" s="273"/>
      <c r="AK171" s="274"/>
      <c r="AL171" s="275"/>
      <c r="AM171" s="273" t="s">
        <v>374</v>
      </c>
      <c r="AN171" s="274"/>
      <c r="AO171" s="275"/>
      <c r="AP171" s="273"/>
      <c r="AQ171" s="274"/>
      <c r="AR171" s="275"/>
      <c r="AS171" s="273"/>
      <c r="AT171" s="274"/>
      <c r="AU171" s="275"/>
      <c r="AV171" s="273"/>
      <c r="AW171" s="274"/>
      <c r="AX171" s="275"/>
      <c r="AY171" s="273"/>
      <c r="AZ171" s="274"/>
      <c r="BA171" s="275"/>
      <c r="BB171" s="273"/>
      <c r="BC171" s="274"/>
      <c r="BD171" s="275"/>
      <c r="BE171" s="273"/>
      <c r="BF171" s="274"/>
      <c r="BG171" s="275"/>
      <c r="BH171" s="273"/>
      <c r="BI171" s="274"/>
      <c r="BJ171" s="275"/>
      <c r="BK171" s="287">
        <v>2</v>
      </c>
      <c r="BL171" s="288"/>
    </row>
    <row r="172" spans="1:64" ht="12.75" customHeight="1">
      <c r="A172" s="471"/>
      <c r="B172" s="472"/>
      <c r="C172" s="473"/>
      <c r="D172" s="289" t="s">
        <v>435</v>
      </c>
      <c r="E172" s="290"/>
      <c r="F172" s="290"/>
      <c r="G172" s="290"/>
      <c r="H172" s="291"/>
      <c r="I172" s="279" t="s">
        <v>400</v>
      </c>
      <c r="J172" s="280"/>
      <c r="K172" s="280"/>
      <c r="L172" s="280"/>
      <c r="M172" s="280"/>
      <c r="N172" s="281"/>
      <c r="O172" s="282" t="s">
        <v>445</v>
      </c>
      <c r="P172" s="283"/>
      <c r="Q172" s="283"/>
      <c r="R172" s="284"/>
      <c r="S172" s="154" t="s">
        <v>197</v>
      </c>
      <c r="T172" s="285" t="s">
        <v>407</v>
      </c>
      <c r="U172" s="283"/>
      <c r="V172" s="283"/>
      <c r="W172" s="286"/>
      <c r="X172" s="273"/>
      <c r="Y172" s="274"/>
      <c r="Z172" s="275"/>
      <c r="AA172" s="273"/>
      <c r="AB172" s="274"/>
      <c r="AC172" s="275"/>
      <c r="AD172" s="273"/>
      <c r="AE172" s="274"/>
      <c r="AF172" s="275"/>
      <c r="AG172" s="273"/>
      <c r="AH172" s="274"/>
      <c r="AI172" s="275"/>
      <c r="AJ172" s="273"/>
      <c r="AK172" s="274"/>
      <c r="AL172" s="275"/>
      <c r="AM172" s="273" t="s">
        <v>374</v>
      </c>
      <c r="AN172" s="274"/>
      <c r="AO172" s="275"/>
      <c r="AP172" s="273"/>
      <c r="AQ172" s="274"/>
      <c r="AR172" s="275"/>
      <c r="AS172" s="273"/>
      <c r="AT172" s="274"/>
      <c r="AU172" s="275"/>
      <c r="AV172" s="273"/>
      <c r="AW172" s="274"/>
      <c r="AX172" s="275"/>
      <c r="AY172" s="273"/>
      <c r="AZ172" s="274"/>
      <c r="BA172" s="275"/>
      <c r="BB172" s="273"/>
      <c r="BC172" s="274"/>
      <c r="BD172" s="275"/>
      <c r="BE172" s="273"/>
      <c r="BF172" s="274"/>
      <c r="BG172" s="275"/>
      <c r="BH172" s="273"/>
      <c r="BI172" s="274"/>
      <c r="BJ172" s="275"/>
      <c r="BK172" s="287">
        <v>2</v>
      </c>
      <c r="BL172" s="288"/>
    </row>
    <row r="173" spans="1:64" ht="12.75" customHeight="1">
      <c r="A173" s="471"/>
      <c r="B173" s="472"/>
      <c r="C173" s="473"/>
      <c r="D173" s="289" t="s">
        <v>436</v>
      </c>
      <c r="E173" s="290"/>
      <c r="F173" s="290"/>
      <c r="G173" s="290"/>
      <c r="H173" s="291"/>
      <c r="I173" s="279" t="s">
        <v>442</v>
      </c>
      <c r="J173" s="280"/>
      <c r="K173" s="280"/>
      <c r="L173" s="280"/>
      <c r="M173" s="280"/>
      <c r="N173" s="281"/>
      <c r="O173" s="282" t="s">
        <v>445</v>
      </c>
      <c r="P173" s="283"/>
      <c r="Q173" s="283"/>
      <c r="R173" s="284"/>
      <c r="S173" s="154" t="s">
        <v>197</v>
      </c>
      <c r="T173" s="285" t="s">
        <v>407</v>
      </c>
      <c r="U173" s="283"/>
      <c r="V173" s="283"/>
      <c r="W173" s="286"/>
      <c r="X173" s="273"/>
      <c r="Y173" s="274"/>
      <c r="Z173" s="275"/>
      <c r="AA173" s="273"/>
      <c r="AB173" s="274"/>
      <c r="AC173" s="275"/>
      <c r="AD173" s="273"/>
      <c r="AE173" s="274"/>
      <c r="AF173" s="275"/>
      <c r="AG173" s="273"/>
      <c r="AH173" s="274"/>
      <c r="AI173" s="275"/>
      <c r="AJ173" s="273"/>
      <c r="AK173" s="274"/>
      <c r="AL173" s="275"/>
      <c r="AM173" s="273" t="s">
        <v>374</v>
      </c>
      <c r="AN173" s="274"/>
      <c r="AO173" s="275"/>
      <c r="AP173" s="273"/>
      <c r="AQ173" s="274"/>
      <c r="AR173" s="275"/>
      <c r="AS173" s="273"/>
      <c r="AT173" s="274"/>
      <c r="AU173" s="275"/>
      <c r="AV173" s="273"/>
      <c r="AW173" s="274"/>
      <c r="AX173" s="275"/>
      <c r="AY173" s="273"/>
      <c r="AZ173" s="274"/>
      <c r="BA173" s="275"/>
      <c r="BB173" s="273"/>
      <c r="BC173" s="274"/>
      <c r="BD173" s="275"/>
      <c r="BE173" s="273"/>
      <c r="BF173" s="274"/>
      <c r="BG173" s="275"/>
      <c r="BH173" s="273"/>
      <c r="BI173" s="274"/>
      <c r="BJ173" s="275"/>
      <c r="BK173" s="287">
        <v>1</v>
      </c>
      <c r="BL173" s="288"/>
    </row>
    <row r="174" spans="1:64" ht="12.75" customHeight="1">
      <c r="A174" s="471"/>
      <c r="B174" s="472"/>
      <c r="C174" s="473"/>
      <c r="D174" s="289" t="s">
        <v>437</v>
      </c>
      <c r="E174" s="290"/>
      <c r="F174" s="290"/>
      <c r="G174" s="290"/>
      <c r="H174" s="291"/>
      <c r="I174" s="279" t="s">
        <v>444</v>
      </c>
      <c r="J174" s="280"/>
      <c r="K174" s="280"/>
      <c r="L174" s="280"/>
      <c r="M174" s="280"/>
      <c r="N174" s="281"/>
      <c r="O174" s="282" t="s">
        <v>445</v>
      </c>
      <c r="P174" s="283"/>
      <c r="Q174" s="283"/>
      <c r="R174" s="284"/>
      <c r="S174" s="154" t="s">
        <v>197</v>
      </c>
      <c r="T174" s="285" t="s">
        <v>407</v>
      </c>
      <c r="U174" s="283"/>
      <c r="V174" s="283"/>
      <c r="W174" s="286"/>
      <c r="X174" s="273"/>
      <c r="Y174" s="274"/>
      <c r="Z174" s="275"/>
      <c r="AA174" s="273" t="s">
        <v>374</v>
      </c>
      <c r="AB174" s="274"/>
      <c r="AC174" s="275"/>
      <c r="AD174" s="273"/>
      <c r="AE174" s="274"/>
      <c r="AF174" s="275"/>
      <c r="AG174" s="273"/>
      <c r="AH174" s="274"/>
      <c r="AI174" s="275"/>
      <c r="AJ174" s="273"/>
      <c r="AK174" s="274"/>
      <c r="AL174" s="275"/>
      <c r="AM174" s="273"/>
      <c r="AN174" s="274"/>
      <c r="AO174" s="275"/>
      <c r="AP174" s="273"/>
      <c r="AQ174" s="274"/>
      <c r="AR174" s="275"/>
      <c r="AS174" s="273" t="s">
        <v>374</v>
      </c>
      <c r="AT174" s="274"/>
      <c r="AU174" s="275"/>
      <c r="AV174" s="273"/>
      <c r="AW174" s="274"/>
      <c r="AX174" s="275"/>
      <c r="AY174" s="273"/>
      <c r="AZ174" s="274"/>
      <c r="BA174" s="275"/>
      <c r="BB174" s="273"/>
      <c r="BC174" s="274"/>
      <c r="BD174" s="275"/>
      <c r="BE174" s="273"/>
      <c r="BF174" s="274"/>
      <c r="BG174" s="275"/>
      <c r="BH174" s="273"/>
      <c r="BI174" s="274"/>
      <c r="BJ174" s="275"/>
      <c r="BK174" s="287">
        <v>2</v>
      </c>
      <c r="BL174" s="288"/>
    </row>
    <row r="175" spans="1:64" ht="12.75" customHeight="1">
      <c r="A175" s="471"/>
      <c r="B175" s="472"/>
      <c r="C175" s="473"/>
      <c r="D175" s="276" t="s">
        <v>464</v>
      </c>
      <c r="E175" s="277"/>
      <c r="F175" s="277"/>
      <c r="G175" s="277"/>
      <c r="H175" s="278"/>
      <c r="I175" s="279" t="s">
        <v>1043</v>
      </c>
      <c r="J175" s="280"/>
      <c r="K175" s="280"/>
      <c r="L175" s="280"/>
      <c r="M175" s="280"/>
      <c r="N175" s="281"/>
      <c r="O175" s="282" t="s">
        <v>460</v>
      </c>
      <c r="P175" s="283"/>
      <c r="Q175" s="283"/>
      <c r="R175" s="284"/>
      <c r="S175" s="154" t="s">
        <v>198</v>
      </c>
      <c r="T175" s="285" t="s">
        <v>407</v>
      </c>
      <c r="U175" s="283"/>
      <c r="V175" s="283"/>
      <c r="W175" s="286"/>
      <c r="X175" s="273"/>
      <c r="Y175" s="274"/>
      <c r="Z175" s="275"/>
      <c r="AA175" s="273"/>
      <c r="AB175" s="274"/>
      <c r="AC175" s="275"/>
      <c r="AD175" s="273"/>
      <c r="AE175" s="274"/>
      <c r="AF175" s="275"/>
      <c r="AG175" s="273"/>
      <c r="AH175" s="274"/>
      <c r="AI175" s="275"/>
      <c r="AJ175" s="273"/>
      <c r="AK175" s="274"/>
      <c r="AL175" s="275"/>
      <c r="AM175" s="273"/>
      <c r="AN175" s="274"/>
      <c r="AO175" s="275"/>
      <c r="AP175" s="273"/>
      <c r="AQ175" s="274"/>
      <c r="AR175" s="275"/>
      <c r="AS175" s="273"/>
      <c r="AT175" s="274"/>
      <c r="AU175" s="275"/>
      <c r="AV175" s="273"/>
      <c r="AW175" s="274"/>
      <c r="AX175" s="275"/>
      <c r="AY175" s="273" t="s">
        <v>374</v>
      </c>
      <c r="AZ175" s="274"/>
      <c r="BA175" s="275"/>
      <c r="BB175" s="273"/>
      <c r="BC175" s="274"/>
      <c r="BD175" s="275"/>
      <c r="BE175" s="273"/>
      <c r="BF175" s="274"/>
      <c r="BG175" s="275"/>
      <c r="BH175" s="273"/>
      <c r="BI175" s="274"/>
      <c r="BJ175" s="275"/>
      <c r="BK175" s="287">
        <v>1</v>
      </c>
      <c r="BL175" s="288"/>
    </row>
    <row r="176" spans="1:64" ht="12.75" customHeight="1">
      <c r="A176" s="322"/>
      <c r="B176" s="323"/>
      <c r="C176" s="324"/>
      <c r="D176" s="531" t="s">
        <v>438</v>
      </c>
      <c r="E176" s="532"/>
      <c r="F176" s="532"/>
      <c r="G176" s="532"/>
      <c r="H176" s="533"/>
      <c r="I176" s="534" t="s">
        <v>439</v>
      </c>
      <c r="J176" s="535"/>
      <c r="K176" s="535"/>
      <c r="L176" s="535"/>
      <c r="M176" s="535"/>
      <c r="N176" s="536"/>
      <c r="O176" s="528" t="s">
        <v>408</v>
      </c>
      <c r="P176" s="529"/>
      <c r="Q176" s="529"/>
      <c r="R176" s="530"/>
      <c r="S176" s="155" t="s">
        <v>197</v>
      </c>
      <c r="T176" s="557" t="s">
        <v>407</v>
      </c>
      <c r="U176" s="529"/>
      <c r="V176" s="529"/>
      <c r="W176" s="558"/>
      <c r="X176" s="298"/>
      <c r="Y176" s="299"/>
      <c r="Z176" s="300"/>
      <c r="AA176" s="298"/>
      <c r="AB176" s="299"/>
      <c r="AC176" s="300"/>
      <c r="AD176" s="298"/>
      <c r="AE176" s="299"/>
      <c r="AF176" s="300"/>
      <c r="AG176" s="298"/>
      <c r="AH176" s="299"/>
      <c r="AI176" s="300"/>
      <c r="AJ176" s="298"/>
      <c r="AK176" s="299"/>
      <c r="AL176" s="300"/>
      <c r="AM176" s="298"/>
      <c r="AN176" s="299"/>
      <c r="AO176" s="300"/>
      <c r="AP176" s="298"/>
      <c r="AQ176" s="299"/>
      <c r="AR176" s="300"/>
      <c r="AS176" s="298"/>
      <c r="AT176" s="299"/>
      <c r="AU176" s="300"/>
      <c r="AV176" s="298"/>
      <c r="AW176" s="299"/>
      <c r="AX176" s="300"/>
      <c r="AY176" s="298" t="s">
        <v>374</v>
      </c>
      <c r="AZ176" s="299"/>
      <c r="BA176" s="300"/>
      <c r="BB176" s="298"/>
      <c r="BC176" s="299"/>
      <c r="BD176" s="300"/>
      <c r="BE176" s="298"/>
      <c r="BF176" s="299"/>
      <c r="BG176" s="300"/>
      <c r="BH176" s="298"/>
      <c r="BI176" s="299"/>
      <c r="BJ176" s="300"/>
      <c r="BK176" s="514">
        <v>1</v>
      </c>
      <c r="BL176" s="515"/>
    </row>
    <row r="177" spans="1:64" s="1" customFormat="1" ht="6" customHeight="1">
      <c r="A177" s="150"/>
      <c r="B177" s="150"/>
      <c r="C177" s="150"/>
      <c r="D177" s="28"/>
      <c r="E177" s="28"/>
      <c r="F177" s="28"/>
      <c r="G177" s="28"/>
      <c r="H177" s="28"/>
      <c r="I177" s="28"/>
      <c r="J177" s="28"/>
      <c r="K177" s="151"/>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7"/>
      <c r="AN177" s="27"/>
      <c r="AO177" s="33"/>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row>
    <row r="178" spans="1:63" ht="11.25" customHeight="1">
      <c r="A178" s="319" t="s">
        <v>24</v>
      </c>
      <c r="B178" s="320"/>
      <c r="C178" s="321"/>
      <c r="D178" s="327" t="s">
        <v>54</v>
      </c>
      <c r="E178" s="328"/>
      <c r="F178" s="328"/>
      <c r="G178" s="328"/>
      <c r="H178" s="328"/>
      <c r="I178" s="328"/>
      <c r="J178" s="328"/>
      <c r="K178" s="328"/>
      <c r="L178" s="328"/>
      <c r="M178" s="328"/>
      <c r="N178" s="329"/>
      <c r="O178" s="327" t="s">
        <v>5</v>
      </c>
      <c r="P178" s="328"/>
      <c r="Q178" s="328"/>
      <c r="R178" s="328"/>
      <c r="S178" s="328"/>
      <c r="T178" s="328"/>
      <c r="U178" s="328"/>
      <c r="V178" s="328"/>
      <c r="W178" s="329"/>
      <c r="X178" s="327" t="s">
        <v>6</v>
      </c>
      <c r="Y178" s="328"/>
      <c r="Z178" s="328"/>
      <c r="AA178" s="328"/>
      <c r="AB178" s="328"/>
      <c r="AC178" s="328"/>
      <c r="AD178" s="328"/>
      <c r="AE178" s="328"/>
      <c r="AF178" s="329"/>
      <c r="AG178" s="327" t="s">
        <v>55</v>
      </c>
      <c r="AH178" s="328"/>
      <c r="AI178" s="328"/>
      <c r="AJ178" s="328"/>
      <c r="AK178" s="328"/>
      <c r="AL178" s="329"/>
      <c r="AM178" s="34"/>
      <c r="AN178" s="36"/>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row>
    <row r="179" spans="1:63" ht="11.25" customHeight="1">
      <c r="A179" s="471"/>
      <c r="B179" s="472"/>
      <c r="C179" s="473"/>
      <c r="D179" s="333" t="s">
        <v>558</v>
      </c>
      <c r="E179" s="334"/>
      <c r="F179" s="334"/>
      <c r="G179" s="334"/>
      <c r="H179" s="334"/>
      <c r="I179" s="334"/>
      <c r="J179" s="334"/>
      <c r="K179" s="334"/>
      <c r="L179" s="334"/>
      <c r="M179" s="334"/>
      <c r="N179" s="335"/>
      <c r="O179" s="333" t="s">
        <v>565</v>
      </c>
      <c r="P179" s="334"/>
      <c r="Q179" s="334"/>
      <c r="R179" s="334"/>
      <c r="S179" s="334"/>
      <c r="T179" s="334"/>
      <c r="U179" s="334"/>
      <c r="V179" s="334"/>
      <c r="W179" s="335"/>
      <c r="X179" s="336">
        <v>39539</v>
      </c>
      <c r="Y179" s="337"/>
      <c r="Z179" s="337"/>
      <c r="AA179" s="337"/>
      <c r="AB179" s="337"/>
      <c r="AC179" s="337"/>
      <c r="AD179" s="337"/>
      <c r="AE179" s="337"/>
      <c r="AF179" s="338"/>
      <c r="AG179" s="522" t="s">
        <v>571</v>
      </c>
      <c r="AH179" s="523"/>
      <c r="AI179" s="523"/>
      <c r="AJ179" s="523"/>
      <c r="AK179" s="523"/>
      <c r="AL179" s="524"/>
      <c r="AM179" s="37"/>
      <c r="AN179" s="30"/>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row>
    <row r="180" spans="1:63" ht="11.25" customHeight="1">
      <c r="A180" s="471"/>
      <c r="B180" s="472"/>
      <c r="C180" s="473"/>
      <c r="D180" s="304" t="s">
        <v>539</v>
      </c>
      <c r="E180" s="305"/>
      <c r="F180" s="305"/>
      <c r="G180" s="305"/>
      <c r="H180" s="305"/>
      <c r="I180" s="305"/>
      <c r="J180" s="305"/>
      <c r="K180" s="305"/>
      <c r="L180" s="305"/>
      <c r="M180" s="305"/>
      <c r="N180" s="306"/>
      <c r="O180" s="304" t="s">
        <v>566</v>
      </c>
      <c r="P180" s="305"/>
      <c r="Q180" s="305"/>
      <c r="R180" s="305"/>
      <c r="S180" s="305"/>
      <c r="T180" s="305"/>
      <c r="U180" s="305"/>
      <c r="V180" s="305"/>
      <c r="W180" s="306"/>
      <c r="X180" s="345">
        <v>41730</v>
      </c>
      <c r="Y180" s="346"/>
      <c r="Z180" s="346"/>
      <c r="AA180" s="346"/>
      <c r="AB180" s="346"/>
      <c r="AC180" s="346"/>
      <c r="AD180" s="346"/>
      <c r="AE180" s="346"/>
      <c r="AF180" s="347"/>
      <c r="AG180" s="273" t="s">
        <v>571</v>
      </c>
      <c r="AH180" s="274"/>
      <c r="AI180" s="274"/>
      <c r="AJ180" s="274"/>
      <c r="AK180" s="274"/>
      <c r="AL180" s="275"/>
      <c r="AM180" s="37"/>
      <c r="AN180" s="30"/>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row>
    <row r="181" spans="1:63" ht="11.25" customHeight="1">
      <c r="A181" s="471"/>
      <c r="B181" s="472"/>
      <c r="C181" s="473"/>
      <c r="D181" s="304" t="s">
        <v>559</v>
      </c>
      <c r="E181" s="305"/>
      <c r="F181" s="305"/>
      <c r="G181" s="305"/>
      <c r="H181" s="305"/>
      <c r="I181" s="305"/>
      <c r="J181" s="305"/>
      <c r="K181" s="305"/>
      <c r="L181" s="305"/>
      <c r="M181" s="305"/>
      <c r="N181" s="306"/>
      <c r="O181" s="304" t="s">
        <v>567</v>
      </c>
      <c r="P181" s="305"/>
      <c r="Q181" s="305"/>
      <c r="R181" s="305"/>
      <c r="S181" s="305"/>
      <c r="T181" s="305"/>
      <c r="U181" s="305"/>
      <c r="V181" s="305"/>
      <c r="W181" s="306"/>
      <c r="X181" s="345">
        <v>41000</v>
      </c>
      <c r="Y181" s="346"/>
      <c r="Z181" s="346"/>
      <c r="AA181" s="346"/>
      <c r="AB181" s="346"/>
      <c r="AC181" s="346"/>
      <c r="AD181" s="346"/>
      <c r="AE181" s="346"/>
      <c r="AF181" s="347"/>
      <c r="AG181" s="273" t="s">
        <v>571</v>
      </c>
      <c r="AH181" s="274"/>
      <c r="AI181" s="274"/>
      <c r="AJ181" s="274"/>
      <c r="AK181" s="274"/>
      <c r="AL181" s="275"/>
      <c r="AM181" s="37"/>
      <c r="AN181" s="30"/>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row>
    <row r="182" spans="1:63" ht="11.25" customHeight="1">
      <c r="A182" s="471"/>
      <c r="B182" s="472"/>
      <c r="C182" s="473"/>
      <c r="D182" s="304" t="s">
        <v>560</v>
      </c>
      <c r="E182" s="305"/>
      <c r="F182" s="305"/>
      <c r="G182" s="305"/>
      <c r="H182" s="305"/>
      <c r="I182" s="305"/>
      <c r="J182" s="305"/>
      <c r="K182" s="305"/>
      <c r="L182" s="305"/>
      <c r="M182" s="305"/>
      <c r="N182" s="306"/>
      <c r="O182" s="304" t="s">
        <v>568</v>
      </c>
      <c r="P182" s="305"/>
      <c r="Q182" s="305"/>
      <c r="R182" s="305"/>
      <c r="S182" s="305"/>
      <c r="T182" s="305"/>
      <c r="U182" s="305"/>
      <c r="V182" s="305"/>
      <c r="W182" s="306"/>
      <c r="X182" s="345">
        <v>41730</v>
      </c>
      <c r="Y182" s="346"/>
      <c r="Z182" s="346"/>
      <c r="AA182" s="346"/>
      <c r="AB182" s="346"/>
      <c r="AC182" s="346"/>
      <c r="AD182" s="346"/>
      <c r="AE182" s="346"/>
      <c r="AF182" s="347"/>
      <c r="AG182" s="273" t="s">
        <v>571</v>
      </c>
      <c r="AH182" s="274"/>
      <c r="AI182" s="274"/>
      <c r="AJ182" s="274"/>
      <c r="AK182" s="274"/>
      <c r="AL182" s="275"/>
      <c r="AM182" s="37"/>
      <c r="AN182" s="30"/>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row>
    <row r="183" spans="1:63" ht="11.25" customHeight="1">
      <c r="A183" s="471"/>
      <c r="B183" s="472"/>
      <c r="C183" s="473"/>
      <c r="D183" s="304" t="s">
        <v>561</v>
      </c>
      <c r="E183" s="305"/>
      <c r="F183" s="305"/>
      <c r="G183" s="305"/>
      <c r="H183" s="305"/>
      <c r="I183" s="305"/>
      <c r="J183" s="305"/>
      <c r="K183" s="305"/>
      <c r="L183" s="305"/>
      <c r="M183" s="305"/>
      <c r="N183" s="306"/>
      <c r="O183" s="304" t="s">
        <v>569</v>
      </c>
      <c r="P183" s="305"/>
      <c r="Q183" s="305"/>
      <c r="R183" s="305"/>
      <c r="S183" s="305"/>
      <c r="T183" s="305"/>
      <c r="U183" s="305"/>
      <c r="V183" s="305"/>
      <c r="W183" s="306"/>
      <c r="X183" s="345">
        <v>41000</v>
      </c>
      <c r="Y183" s="346"/>
      <c r="Z183" s="346"/>
      <c r="AA183" s="346"/>
      <c r="AB183" s="346"/>
      <c r="AC183" s="346"/>
      <c r="AD183" s="346"/>
      <c r="AE183" s="346"/>
      <c r="AF183" s="347"/>
      <c r="AG183" s="273" t="s">
        <v>571</v>
      </c>
      <c r="AH183" s="274"/>
      <c r="AI183" s="274"/>
      <c r="AJ183" s="274"/>
      <c r="AK183" s="274"/>
      <c r="AL183" s="275"/>
      <c r="AM183" s="37"/>
      <c r="AN183" s="30"/>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row>
    <row r="184" spans="1:63" ht="11.25" customHeight="1">
      <c r="A184" s="471"/>
      <c r="B184" s="472"/>
      <c r="C184" s="473"/>
      <c r="D184" s="304" t="s">
        <v>562</v>
      </c>
      <c r="E184" s="305"/>
      <c r="F184" s="305"/>
      <c r="G184" s="305"/>
      <c r="H184" s="305"/>
      <c r="I184" s="305"/>
      <c r="J184" s="305"/>
      <c r="K184" s="305"/>
      <c r="L184" s="305"/>
      <c r="M184" s="305"/>
      <c r="N184" s="306"/>
      <c r="O184" s="304" t="s">
        <v>1022</v>
      </c>
      <c r="P184" s="305"/>
      <c r="Q184" s="305"/>
      <c r="R184" s="305"/>
      <c r="S184" s="305"/>
      <c r="T184" s="305"/>
      <c r="U184" s="305"/>
      <c r="V184" s="305"/>
      <c r="W184" s="306"/>
      <c r="X184" s="345">
        <v>41730</v>
      </c>
      <c r="Y184" s="346"/>
      <c r="Z184" s="346"/>
      <c r="AA184" s="346"/>
      <c r="AB184" s="346"/>
      <c r="AC184" s="346"/>
      <c r="AD184" s="346"/>
      <c r="AE184" s="346"/>
      <c r="AF184" s="347"/>
      <c r="AG184" s="273" t="s">
        <v>571</v>
      </c>
      <c r="AH184" s="274"/>
      <c r="AI184" s="274"/>
      <c r="AJ184" s="274"/>
      <c r="AK184" s="274"/>
      <c r="AL184" s="275"/>
      <c r="AM184" s="37"/>
      <c r="AN184" s="30"/>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row>
    <row r="185" spans="1:63" ht="11.25" customHeight="1">
      <c r="A185" s="471"/>
      <c r="B185" s="472"/>
      <c r="C185" s="473"/>
      <c r="D185" s="304" t="s">
        <v>1030</v>
      </c>
      <c r="E185" s="305"/>
      <c r="F185" s="305"/>
      <c r="G185" s="305"/>
      <c r="H185" s="305"/>
      <c r="I185" s="305"/>
      <c r="J185" s="305"/>
      <c r="K185" s="305"/>
      <c r="L185" s="305"/>
      <c r="M185" s="305"/>
      <c r="N185" s="306"/>
      <c r="O185" s="304" t="s">
        <v>1023</v>
      </c>
      <c r="P185" s="305"/>
      <c r="Q185" s="305"/>
      <c r="R185" s="305"/>
      <c r="S185" s="305"/>
      <c r="T185" s="305"/>
      <c r="U185" s="305"/>
      <c r="V185" s="305"/>
      <c r="W185" s="306"/>
      <c r="X185" s="345">
        <v>42095</v>
      </c>
      <c r="Y185" s="346"/>
      <c r="Z185" s="346"/>
      <c r="AA185" s="346"/>
      <c r="AB185" s="346"/>
      <c r="AC185" s="346"/>
      <c r="AD185" s="346"/>
      <c r="AE185" s="346"/>
      <c r="AF185" s="347"/>
      <c r="AG185" s="273" t="s">
        <v>571</v>
      </c>
      <c r="AH185" s="274"/>
      <c r="AI185" s="274"/>
      <c r="AJ185" s="274"/>
      <c r="AK185" s="274"/>
      <c r="AL185" s="275"/>
      <c r="AM185" s="37"/>
      <c r="AN185" s="30"/>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row>
    <row r="186" spans="1:63" ht="11.25" customHeight="1">
      <c r="A186" s="471"/>
      <c r="B186" s="472"/>
      <c r="C186" s="473"/>
      <c r="D186" s="304" t="s">
        <v>563</v>
      </c>
      <c r="E186" s="305"/>
      <c r="F186" s="305"/>
      <c r="G186" s="305"/>
      <c r="H186" s="305"/>
      <c r="I186" s="305"/>
      <c r="J186" s="305"/>
      <c r="K186" s="305"/>
      <c r="L186" s="305"/>
      <c r="M186" s="305"/>
      <c r="N186" s="306"/>
      <c r="O186" s="304" t="s">
        <v>570</v>
      </c>
      <c r="P186" s="305"/>
      <c r="Q186" s="305"/>
      <c r="R186" s="305"/>
      <c r="S186" s="305"/>
      <c r="T186" s="305"/>
      <c r="U186" s="305"/>
      <c r="V186" s="305"/>
      <c r="W186" s="306"/>
      <c r="X186" s="345">
        <v>41000</v>
      </c>
      <c r="Y186" s="346"/>
      <c r="Z186" s="346"/>
      <c r="AA186" s="346"/>
      <c r="AB186" s="346"/>
      <c r="AC186" s="346"/>
      <c r="AD186" s="346"/>
      <c r="AE186" s="346"/>
      <c r="AF186" s="347"/>
      <c r="AG186" s="273" t="s">
        <v>571</v>
      </c>
      <c r="AH186" s="274"/>
      <c r="AI186" s="274"/>
      <c r="AJ186" s="274"/>
      <c r="AK186" s="274"/>
      <c r="AL186" s="275"/>
      <c r="AM186" s="37"/>
      <c r="AN186" s="30"/>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row>
    <row r="187" spans="1:63" ht="11.25" customHeight="1">
      <c r="A187" s="471"/>
      <c r="B187" s="472"/>
      <c r="C187" s="473"/>
      <c r="D187" s="304" t="s">
        <v>564</v>
      </c>
      <c r="E187" s="305"/>
      <c r="F187" s="305"/>
      <c r="G187" s="305"/>
      <c r="H187" s="305"/>
      <c r="I187" s="305"/>
      <c r="J187" s="305"/>
      <c r="K187" s="305"/>
      <c r="L187" s="305"/>
      <c r="M187" s="305"/>
      <c r="N187" s="306"/>
      <c r="O187" s="304" t="s">
        <v>1024</v>
      </c>
      <c r="P187" s="305"/>
      <c r="Q187" s="305"/>
      <c r="R187" s="305"/>
      <c r="S187" s="305"/>
      <c r="T187" s="305"/>
      <c r="U187" s="305"/>
      <c r="V187" s="305"/>
      <c r="W187" s="306"/>
      <c r="X187" s="345">
        <v>42095</v>
      </c>
      <c r="Y187" s="346"/>
      <c r="Z187" s="346"/>
      <c r="AA187" s="346"/>
      <c r="AB187" s="346"/>
      <c r="AC187" s="346"/>
      <c r="AD187" s="346"/>
      <c r="AE187" s="346"/>
      <c r="AF187" s="347"/>
      <c r="AG187" s="273" t="s">
        <v>571</v>
      </c>
      <c r="AH187" s="274"/>
      <c r="AI187" s="274"/>
      <c r="AJ187" s="274"/>
      <c r="AK187" s="274"/>
      <c r="AL187" s="275"/>
      <c r="AM187" s="37"/>
      <c r="AN187" s="30"/>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row>
    <row r="188" spans="1:63" ht="11.25" customHeight="1">
      <c r="A188" s="471"/>
      <c r="B188" s="472"/>
      <c r="C188" s="473"/>
      <c r="D188" s="304" t="s">
        <v>1036</v>
      </c>
      <c r="E188" s="305"/>
      <c r="F188" s="305"/>
      <c r="G188" s="305"/>
      <c r="H188" s="305"/>
      <c r="I188" s="305"/>
      <c r="J188" s="305"/>
      <c r="K188" s="305"/>
      <c r="L188" s="305"/>
      <c r="M188" s="305"/>
      <c r="N188" s="306"/>
      <c r="O188" s="304" t="s">
        <v>1035</v>
      </c>
      <c r="P188" s="305"/>
      <c r="Q188" s="305"/>
      <c r="R188" s="305"/>
      <c r="S188" s="305"/>
      <c r="T188" s="305"/>
      <c r="U188" s="305"/>
      <c r="V188" s="305"/>
      <c r="W188" s="306"/>
      <c r="X188" s="345">
        <v>42095</v>
      </c>
      <c r="Y188" s="346"/>
      <c r="Z188" s="346"/>
      <c r="AA188" s="346"/>
      <c r="AB188" s="346"/>
      <c r="AC188" s="346"/>
      <c r="AD188" s="346"/>
      <c r="AE188" s="346"/>
      <c r="AF188" s="347"/>
      <c r="AG188" s="273" t="s">
        <v>571</v>
      </c>
      <c r="AH188" s="274"/>
      <c r="AI188" s="274"/>
      <c r="AJ188" s="274"/>
      <c r="AK188" s="274"/>
      <c r="AL188" s="275"/>
      <c r="AM188" s="37"/>
      <c r="AN188" s="30"/>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row>
    <row r="189" spans="1:63" ht="11.25" customHeight="1">
      <c r="A189" s="471"/>
      <c r="B189" s="472"/>
      <c r="C189" s="473"/>
      <c r="D189" s="304" t="s">
        <v>1032</v>
      </c>
      <c r="E189" s="305"/>
      <c r="F189" s="305"/>
      <c r="G189" s="305"/>
      <c r="H189" s="305"/>
      <c r="I189" s="305"/>
      <c r="J189" s="305"/>
      <c r="K189" s="305"/>
      <c r="L189" s="305"/>
      <c r="M189" s="305"/>
      <c r="N189" s="306"/>
      <c r="O189" s="304" t="s">
        <v>1040</v>
      </c>
      <c r="P189" s="305"/>
      <c r="Q189" s="305"/>
      <c r="R189" s="305"/>
      <c r="S189" s="305"/>
      <c r="T189" s="305"/>
      <c r="U189" s="305"/>
      <c r="V189" s="305"/>
      <c r="W189" s="306"/>
      <c r="X189" s="345">
        <v>39904</v>
      </c>
      <c r="Y189" s="346"/>
      <c r="Z189" s="346"/>
      <c r="AA189" s="346"/>
      <c r="AB189" s="346"/>
      <c r="AC189" s="346"/>
      <c r="AD189" s="346"/>
      <c r="AE189" s="346"/>
      <c r="AF189" s="347"/>
      <c r="AG189" s="273" t="s">
        <v>571</v>
      </c>
      <c r="AH189" s="274"/>
      <c r="AI189" s="274"/>
      <c r="AJ189" s="274"/>
      <c r="AK189" s="274"/>
      <c r="AL189" s="275"/>
      <c r="AM189" s="37"/>
      <c r="AN189" s="30"/>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row>
    <row r="190" spans="1:63" ht="11.25" customHeight="1">
      <c r="A190" s="471"/>
      <c r="B190" s="472"/>
      <c r="C190" s="473"/>
      <c r="D190" s="304" t="s">
        <v>1031</v>
      </c>
      <c r="E190" s="305"/>
      <c r="F190" s="305"/>
      <c r="G190" s="305"/>
      <c r="H190" s="305"/>
      <c r="I190" s="305"/>
      <c r="J190" s="305"/>
      <c r="K190" s="305"/>
      <c r="L190" s="305"/>
      <c r="M190" s="305"/>
      <c r="N190" s="306"/>
      <c r="O190" s="304" t="s">
        <v>1039</v>
      </c>
      <c r="P190" s="305"/>
      <c r="Q190" s="305"/>
      <c r="R190" s="305"/>
      <c r="S190" s="305"/>
      <c r="T190" s="305"/>
      <c r="U190" s="305"/>
      <c r="V190" s="305"/>
      <c r="W190" s="306"/>
      <c r="X190" s="345">
        <v>42095</v>
      </c>
      <c r="Y190" s="346"/>
      <c r="Z190" s="346"/>
      <c r="AA190" s="346"/>
      <c r="AB190" s="346"/>
      <c r="AC190" s="346"/>
      <c r="AD190" s="346"/>
      <c r="AE190" s="346"/>
      <c r="AF190" s="347"/>
      <c r="AG190" s="273" t="s">
        <v>571</v>
      </c>
      <c r="AH190" s="274"/>
      <c r="AI190" s="274"/>
      <c r="AJ190" s="274"/>
      <c r="AK190" s="274"/>
      <c r="AL190" s="275"/>
      <c r="AM190" s="37"/>
      <c r="AN190" s="30"/>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row>
    <row r="191" spans="1:63" ht="11.25" customHeight="1">
      <c r="A191" s="471"/>
      <c r="B191" s="472"/>
      <c r="C191" s="473"/>
      <c r="D191" s="304" t="s">
        <v>1033</v>
      </c>
      <c r="E191" s="305"/>
      <c r="F191" s="305"/>
      <c r="G191" s="305"/>
      <c r="H191" s="305"/>
      <c r="I191" s="305"/>
      <c r="J191" s="305"/>
      <c r="K191" s="305"/>
      <c r="L191" s="305"/>
      <c r="M191" s="305"/>
      <c r="N191" s="306"/>
      <c r="O191" s="304" t="s">
        <v>1041</v>
      </c>
      <c r="P191" s="305"/>
      <c r="Q191" s="305"/>
      <c r="R191" s="305"/>
      <c r="S191" s="305"/>
      <c r="T191" s="305"/>
      <c r="U191" s="305"/>
      <c r="V191" s="305"/>
      <c r="W191" s="306"/>
      <c r="X191" s="345">
        <v>41730</v>
      </c>
      <c r="Y191" s="346"/>
      <c r="Z191" s="346"/>
      <c r="AA191" s="346"/>
      <c r="AB191" s="346"/>
      <c r="AC191" s="346"/>
      <c r="AD191" s="346"/>
      <c r="AE191" s="346"/>
      <c r="AF191" s="347"/>
      <c r="AG191" s="273" t="s">
        <v>571</v>
      </c>
      <c r="AH191" s="274"/>
      <c r="AI191" s="274"/>
      <c r="AJ191" s="274"/>
      <c r="AK191" s="274"/>
      <c r="AL191" s="275"/>
      <c r="AM191" s="37"/>
      <c r="AN191" s="30"/>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row>
    <row r="192" spans="1:63" ht="11.25" customHeight="1">
      <c r="A192" s="322"/>
      <c r="B192" s="323"/>
      <c r="C192" s="324"/>
      <c r="D192" s="364" t="s">
        <v>1034</v>
      </c>
      <c r="E192" s="365"/>
      <c r="F192" s="365"/>
      <c r="G192" s="365"/>
      <c r="H192" s="365"/>
      <c r="I192" s="365"/>
      <c r="J192" s="365"/>
      <c r="K192" s="365"/>
      <c r="L192" s="365"/>
      <c r="M192" s="365"/>
      <c r="N192" s="366"/>
      <c r="O192" s="364" t="s">
        <v>1042</v>
      </c>
      <c r="P192" s="365"/>
      <c r="Q192" s="365"/>
      <c r="R192" s="365"/>
      <c r="S192" s="365"/>
      <c r="T192" s="365"/>
      <c r="U192" s="365"/>
      <c r="V192" s="365"/>
      <c r="W192" s="366"/>
      <c r="X192" s="375">
        <v>39904</v>
      </c>
      <c r="Y192" s="376"/>
      <c r="Z192" s="376"/>
      <c r="AA192" s="376"/>
      <c r="AB192" s="376"/>
      <c r="AC192" s="376"/>
      <c r="AD192" s="376"/>
      <c r="AE192" s="376"/>
      <c r="AF192" s="377"/>
      <c r="AG192" s="298" t="s">
        <v>571</v>
      </c>
      <c r="AH192" s="299"/>
      <c r="AI192" s="299"/>
      <c r="AJ192" s="299"/>
      <c r="AK192" s="299"/>
      <c r="AL192" s="300"/>
      <c r="AM192" s="29"/>
      <c r="AN192" s="30"/>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row>
    <row r="193" spans="1:64" s="1" customFormat="1" ht="6" customHeight="1">
      <c r="A193" s="150"/>
      <c r="B193" s="150"/>
      <c r="C193" s="150"/>
      <c r="D193" s="152"/>
      <c r="E193" s="152"/>
      <c r="F193" s="152"/>
      <c r="G193" s="152"/>
      <c r="H193" s="152"/>
      <c r="I193" s="152"/>
      <c r="J193" s="152"/>
      <c r="K193" s="160"/>
      <c r="L193" s="152"/>
      <c r="M193" s="152"/>
      <c r="N193" s="152"/>
      <c r="O193" s="152"/>
      <c r="P193" s="152"/>
      <c r="Q193" s="152"/>
      <c r="R193" s="152"/>
      <c r="S193" s="152"/>
      <c r="T193" s="152"/>
      <c r="U193" s="152"/>
      <c r="V193" s="152"/>
      <c r="W193" s="152"/>
      <c r="X193" s="272"/>
      <c r="Y193" s="272"/>
      <c r="Z193" s="272"/>
      <c r="AA193" s="272"/>
      <c r="AB193" s="272"/>
      <c r="AC193" s="272"/>
      <c r="AD193" s="272"/>
      <c r="AE193" s="272"/>
      <c r="AF193" s="272"/>
      <c r="AG193" s="272"/>
      <c r="AH193" s="272"/>
      <c r="AI193" s="272"/>
      <c r="AJ193" s="272"/>
      <c r="AK193" s="272"/>
      <c r="AL193" s="272"/>
      <c r="AM193" s="27"/>
      <c r="AN193" s="27"/>
      <c r="AO193" s="33"/>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row>
    <row r="194" spans="1:64" ht="11.25" customHeight="1">
      <c r="A194" s="319" t="s">
        <v>104</v>
      </c>
      <c r="B194" s="320"/>
      <c r="C194" s="321"/>
      <c r="D194" s="310" t="s">
        <v>105</v>
      </c>
      <c r="E194" s="311"/>
      <c r="F194" s="311"/>
      <c r="G194" s="312"/>
      <c r="H194" s="310" t="s">
        <v>106</v>
      </c>
      <c r="I194" s="311"/>
      <c r="J194" s="311"/>
      <c r="K194" s="311"/>
      <c r="L194" s="328"/>
      <c r="M194" s="328"/>
      <c r="N194" s="328"/>
      <c r="O194" s="328"/>
      <c r="P194" s="310" t="s">
        <v>82</v>
      </c>
      <c r="Q194" s="311"/>
      <c r="R194" s="311"/>
      <c r="S194" s="311"/>
      <c r="T194" s="328"/>
      <c r="U194" s="328"/>
      <c r="V194" s="328"/>
      <c r="W194" s="329"/>
      <c r="X194" s="156"/>
      <c r="Y194" s="157"/>
      <c r="Z194" s="157"/>
      <c r="AA194" s="157"/>
      <c r="AB194" s="157"/>
      <c r="AC194" s="157"/>
      <c r="AD194" s="157"/>
      <c r="AE194" s="157"/>
      <c r="AF194" s="157"/>
      <c r="AG194" s="157"/>
      <c r="AH194" s="157"/>
      <c r="AI194" s="157"/>
      <c r="AJ194" s="157"/>
      <c r="AK194" s="157"/>
      <c r="AL194" s="157"/>
      <c r="AM194" s="36"/>
      <c r="AN194" s="15"/>
      <c r="AO194" s="30"/>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row>
    <row r="195" spans="1:64" ht="11.25" customHeight="1">
      <c r="A195" s="471"/>
      <c r="B195" s="472"/>
      <c r="C195" s="473"/>
      <c r="D195" s="313"/>
      <c r="E195" s="314"/>
      <c r="F195" s="314"/>
      <c r="G195" s="315"/>
      <c r="H195" s="313"/>
      <c r="I195" s="314"/>
      <c r="J195" s="314"/>
      <c r="K195" s="315"/>
      <c r="L195" s="327" t="s">
        <v>107</v>
      </c>
      <c r="M195" s="328"/>
      <c r="N195" s="328"/>
      <c r="O195" s="328"/>
      <c r="P195" s="313"/>
      <c r="Q195" s="314"/>
      <c r="R195" s="314"/>
      <c r="S195" s="314"/>
      <c r="T195" s="327" t="s">
        <v>107</v>
      </c>
      <c r="U195" s="328"/>
      <c r="V195" s="328"/>
      <c r="W195" s="329"/>
      <c r="X195" s="29"/>
      <c r="Y195" s="15"/>
      <c r="Z195" s="15"/>
      <c r="AA195" s="15"/>
      <c r="AB195" s="15"/>
      <c r="AC195" s="15"/>
      <c r="AD195" s="15"/>
      <c r="AE195" s="15"/>
      <c r="AF195" s="15"/>
      <c r="AG195" s="15"/>
      <c r="AH195" s="15"/>
      <c r="AI195" s="15"/>
      <c r="AJ195" s="15"/>
      <c r="AK195" s="15"/>
      <c r="AL195" s="15"/>
      <c r="AM195" s="30"/>
      <c r="AN195" s="15"/>
      <c r="AO195" s="30"/>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row>
    <row r="196" spans="1:64" ht="11.25" customHeight="1">
      <c r="A196" s="10"/>
      <c r="B196" s="638" t="s">
        <v>128</v>
      </c>
      <c r="C196" s="639"/>
      <c r="D196" s="399">
        <v>6</v>
      </c>
      <c r="E196" s="400"/>
      <c r="F196" s="400"/>
      <c r="G196" s="401"/>
      <c r="H196" s="399"/>
      <c r="I196" s="400"/>
      <c r="J196" s="400"/>
      <c r="K196" s="401"/>
      <c r="L196" s="403"/>
      <c r="M196" s="404"/>
      <c r="N196" s="404"/>
      <c r="O196" s="405"/>
      <c r="P196" s="399">
        <v>3</v>
      </c>
      <c r="Q196" s="400"/>
      <c r="R196" s="400"/>
      <c r="S196" s="401"/>
      <c r="T196" s="399">
        <f>ROUND(280/168,1)</f>
        <v>1.7</v>
      </c>
      <c r="U196" s="400"/>
      <c r="V196" s="400"/>
      <c r="W196" s="401"/>
      <c r="X196" s="29"/>
      <c r="Y196" s="15"/>
      <c r="Z196" s="15"/>
      <c r="AA196" s="15"/>
      <c r="AB196" s="15"/>
      <c r="AC196" s="15"/>
      <c r="AD196" s="15"/>
      <c r="AE196" s="15"/>
      <c r="AF196" s="15"/>
      <c r="AG196" s="15"/>
      <c r="AH196" s="15"/>
      <c r="AI196" s="15"/>
      <c r="AJ196" s="15"/>
      <c r="AK196" s="15"/>
      <c r="AL196" s="15"/>
      <c r="AM196" s="30"/>
      <c r="AN196" s="15"/>
      <c r="AO196" s="30"/>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row>
    <row r="197" spans="1:64" ht="11.25" customHeight="1">
      <c r="A197" s="225"/>
      <c r="B197" s="636" t="s">
        <v>129</v>
      </c>
      <c r="C197" s="637"/>
      <c r="D197" s="399">
        <f>81+24</f>
        <v>105</v>
      </c>
      <c r="E197" s="400"/>
      <c r="F197" s="400"/>
      <c r="G197" s="401"/>
      <c r="H197" s="399"/>
      <c r="I197" s="400"/>
      <c r="J197" s="400"/>
      <c r="K197" s="401"/>
      <c r="L197" s="403"/>
      <c r="M197" s="404"/>
      <c r="N197" s="404"/>
      <c r="O197" s="405"/>
      <c r="P197" s="399">
        <f>218-24</f>
        <v>194</v>
      </c>
      <c r="Q197" s="400"/>
      <c r="R197" s="400"/>
      <c r="S197" s="401"/>
      <c r="T197" s="399">
        <f>ROUND((13735.5-168*24)/168,1)</f>
        <v>57.8</v>
      </c>
      <c r="U197" s="400"/>
      <c r="V197" s="400"/>
      <c r="W197" s="401"/>
      <c r="X197" s="67"/>
      <c r="Y197" s="16"/>
      <c r="Z197" s="16"/>
      <c r="AA197" s="16"/>
      <c r="AB197" s="16"/>
      <c r="AC197" s="16"/>
      <c r="AD197" s="16"/>
      <c r="AE197" s="16"/>
      <c r="AF197" s="16"/>
      <c r="AG197" s="16"/>
      <c r="AH197" s="16"/>
      <c r="AI197" s="16"/>
      <c r="AJ197" s="16"/>
      <c r="AK197" s="16"/>
      <c r="AL197" s="16"/>
      <c r="AM197" s="39"/>
      <c r="AN197" s="16"/>
      <c r="AO197" s="39"/>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row>
    <row r="198" spans="1:64" s="1" customFormat="1" ht="6" customHeight="1">
      <c r="A198" s="158"/>
      <c r="B198" s="158"/>
      <c r="C198" s="158"/>
      <c r="D198" s="159"/>
      <c r="E198" s="159"/>
      <c r="F198" s="159"/>
      <c r="G198" s="159"/>
      <c r="H198" s="152"/>
      <c r="I198" s="152"/>
      <c r="J198" s="152"/>
      <c r="K198" s="160"/>
      <c r="L198" s="152"/>
      <c r="M198" s="152"/>
      <c r="N198" s="152"/>
      <c r="O198" s="152"/>
      <c r="P198" s="152"/>
      <c r="Q198" s="152"/>
      <c r="R198" s="152"/>
      <c r="S198" s="152"/>
      <c r="T198" s="152"/>
      <c r="U198" s="152"/>
      <c r="V198" s="152"/>
      <c r="W198" s="152"/>
      <c r="X198" s="28"/>
      <c r="Y198" s="28"/>
      <c r="Z198" s="28"/>
      <c r="AA198" s="28"/>
      <c r="AB198" s="28"/>
      <c r="AC198" s="28"/>
      <c r="AD198" s="28"/>
      <c r="AE198" s="28"/>
      <c r="AF198" s="28"/>
      <c r="AG198" s="28"/>
      <c r="AH198" s="28"/>
      <c r="AI198" s="28"/>
      <c r="AJ198" s="28"/>
      <c r="AK198" s="28"/>
      <c r="AL198" s="28"/>
      <c r="AM198" s="27"/>
      <c r="AN198" s="27"/>
      <c r="AO198" s="33"/>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row>
    <row r="199" spans="1:64" ht="12" customHeight="1">
      <c r="A199" s="635" t="s">
        <v>36</v>
      </c>
      <c r="B199" s="635"/>
      <c r="C199" s="635"/>
      <c r="D199" s="327" t="s">
        <v>37</v>
      </c>
      <c r="E199" s="328"/>
      <c r="F199" s="328"/>
      <c r="G199" s="328"/>
      <c r="H199" s="328"/>
      <c r="I199" s="328"/>
      <c r="J199" s="328"/>
      <c r="K199" s="329"/>
      <c r="L199" s="327" t="s">
        <v>38</v>
      </c>
      <c r="M199" s="328"/>
      <c r="N199" s="328"/>
      <c r="O199" s="329"/>
      <c r="P199" s="327" t="s">
        <v>40</v>
      </c>
      <c r="Q199" s="328"/>
      <c r="R199" s="328"/>
      <c r="S199" s="329"/>
      <c r="T199" s="327" t="s">
        <v>41</v>
      </c>
      <c r="U199" s="328"/>
      <c r="V199" s="328"/>
      <c r="W199" s="329"/>
      <c r="X199" s="327" t="s">
        <v>39</v>
      </c>
      <c r="Y199" s="328"/>
      <c r="Z199" s="328"/>
      <c r="AA199" s="328"/>
      <c r="AB199" s="328"/>
      <c r="AC199" s="328"/>
      <c r="AD199" s="328"/>
      <c r="AE199" s="328"/>
      <c r="AF199" s="328"/>
      <c r="AG199" s="328"/>
      <c r="AH199" s="328"/>
      <c r="AI199" s="328"/>
      <c r="AJ199" s="328"/>
      <c r="AK199" s="328"/>
      <c r="AL199" s="328"/>
      <c r="AM199" s="328"/>
      <c r="AN199" s="328"/>
      <c r="AO199" s="328"/>
      <c r="AP199" s="328"/>
      <c r="AQ199" s="328"/>
      <c r="AR199" s="328"/>
      <c r="AS199" s="328"/>
      <c r="AT199" s="328"/>
      <c r="AU199" s="328"/>
      <c r="AV199" s="328"/>
      <c r="AW199" s="328"/>
      <c r="AX199" s="328"/>
      <c r="AY199" s="328"/>
      <c r="AZ199" s="328"/>
      <c r="BA199" s="328"/>
      <c r="BB199" s="328"/>
      <c r="BC199" s="328"/>
      <c r="BD199" s="328"/>
      <c r="BE199" s="328"/>
      <c r="BF199" s="328"/>
      <c r="BG199" s="328"/>
      <c r="BH199" s="328"/>
      <c r="BI199" s="328"/>
      <c r="BJ199" s="328"/>
      <c r="BK199" s="328"/>
      <c r="BL199" s="329"/>
    </row>
    <row r="200" spans="1:64" ht="12" customHeight="1">
      <c r="A200" s="635"/>
      <c r="B200" s="635"/>
      <c r="C200" s="635"/>
      <c r="D200" s="418" t="s">
        <v>453</v>
      </c>
      <c r="E200" s="419"/>
      <c r="F200" s="419"/>
      <c r="G200" s="419"/>
      <c r="H200" s="419"/>
      <c r="I200" s="419"/>
      <c r="J200" s="419"/>
      <c r="K200" s="420"/>
      <c r="L200" s="325">
        <v>15</v>
      </c>
      <c r="M200" s="402"/>
      <c r="N200" s="402"/>
      <c r="O200" s="326"/>
      <c r="P200" s="325">
        <v>0</v>
      </c>
      <c r="Q200" s="402"/>
      <c r="R200" s="402"/>
      <c r="S200" s="326"/>
      <c r="T200" s="295" t="s">
        <v>448</v>
      </c>
      <c r="U200" s="296"/>
      <c r="V200" s="296"/>
      <c r="W200" s="297"/>
      <c r="X200" s="525" t="s">
        <v>572</v>
      </c>
      <c r="Y200" s="526"/>
      <c r="Z200" s="526"/>
      <c r="AA200" s="526"/>
      <c r="AB200" s="526"/>
      <c r="AC200" s="526"/>
      <c r="AD200" s="526"/>
      <c r="AE200" s="526"/>
      <c r="AF200" s="526"/>
      <c r="AG200" s="526"/>
      <c r="AH200" s="526"/>
      <c r="AI200" s="526"/>
      <c r="AJ200" s="526"/>
      <c r="AK200" s="526"/>
      <c r="AL200" s="526"/>
      <c r="AM200" s="526"/>
      <c r="AN200" s="526"/>
      <c r="AO200" s="526"/>
      <c r="AP200" s="526"/>
      <c r="AQ200" s="526"/>
      <c r="AR200" s="526"/>
      <c r="AS200" s="526"/>
      <c r="AT200" s="526"/>
      <c r="AU200" s="526"/>
      <c r="AV200" s="526"/>
      <c r="AW200" s="526"/>
      <c r="AX200" s="526"/>
      <c r="AY200" s="526"/>
      <c r="AZ200" s="526"/>
      <c r="BA200" s="526"/>
      <c r="BB200" s="526"/>
      <c r="BC200" s="526"/>
      <c r="BD200" s="526"/>
      <c r="BE200" s="526"/>
      <c r="BF200" s="526"/>
      <c r="BG200" s="526"/>
      <c r="BH200" s="526"/>
      <c r="BI200" s="526"/>
      <c r="BJ200" s="526"/>
      <c r="BK200" s="526"/>
      <c r="BL200" s="527"/>
    </row>
    <row r="201" spans="1:64" ht="23.25" customHeight="1">
      <c r="A201" s="635"/>
      <c r="B201" s="635"/>
      <c r="C201" s="635"/>
      <c r="D201" s="384" t="s">
        <v>454</v>
      </c>
      <c r="E201" s="385"/>
      <c r="F201" s="385"/>
      <c r="G201" s="385"/>
      <c r="H201" s="385"/>
      <c r="I201" s="385"/>
      <c r="J201" s="385"/>
      <c r="K201" s="386"/>
      <c r="L201" s="514">
        <v>12</v>
      </c>
      <c r="M201" s="516"/>
      <c r="N201" s="516"/>
      <c r="O201" s="515"/>
      <c r="P201" s="514">
        <v>0</v>
      </c>
      <c r="Q201" s="516"/>
      <c r="R201" s="516"/>
      <c r="S201" s="515"/>
      <c r="T201" s="519" t="s">
        <v>448</v>
      </c>
      <c r="U201" s="520"/>
      <c r="V201" s="520"/>
      <c r="W201" s="521"/>
      <c r="X201" s="565" t="s">
        <v>573</v>
      </c>
      <c r="Y201" s="566"/>
      <c r="Z201" s="566"/>
      <c r="AA201" s="566"/>
      <c r="AB201" s="566"/>
      <c r="AC201" s="566"/>
      <c r="AD201" s="566"/>
      <c r="AE201" s="566"/>
      <c r="AF201" s="566"/>
      <c r="AG201" s="566"/>
      <c r="AH201" s="566"/>
      <c r="AI201" s="566"/>
      <c r="AJ201" s="566"/>
      <c r="AK201" s="566"/>
      <c r="AL201" s="566"/>
      <c r="AM201" s="566"/>
      <c r="AN201" s="566"/>
      <c r="AO201" s="566"/>
      <c r="AP201" s="566"/>
      <c r="AQ201" s="566"/>
      <c r="AR201" s="566"/>
      <c r="AS201" s="566"/>
      <c r="AT201" s="566"/>
      <c r="AU201" s="566"/>
      <c r="AV201" s="566"/>
      <c r="AW201" s="566"/>
      <c r="AX201" s="566"/>
      <c r="AY201" s="566"/>
      <c r="AZ201" s="566"/>
      <c r="BA201" s="566"/>
      <c r="BB201" s="566"/>
      <c r="BC201" s="566"/>
      <c r="BD201" s="566"/>
      <c r="BE201" s="566"/>
      <c r="BF201" s="566"/>
      <c r="BG201" s="566"/>
      <c r="BH201" s="566"/>
      <c r="BI201" s="566"/>
      <c r="BJ201" s="566"/>
      <c r="BK201" s="566"/>
      <c r="BL201" s="567"/>
    </row>
    <row r="202" spans="1:64" s="1" customFormat="1" ht="6" customHeight="1">
      <c r="A202" s="158"/>
      <c r="B202" s="158"/>
      <c r="C202" s="158"/>
      <c r="D202" s="152"/>
      <c r="E202" s="152"/>
      <c r="F202" s="152"/>
      <c r="G202" s="152"/>
      <c r="H202" s="152"/>
      <c r="I202" s="152"/>
      <c r="J202" s="152"/>
      <c r="K202" s="160"/>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62"/>
      <c r="AN202" s="62"/>
      <c r="AO202" s="74"/>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row>
    <row r="203" spans="1:64" ht="12" customHeight="1">
      <c r="A203" s="319" t="s">
        <v>42</v>
      </c>
      <c r="B203" s="320"/>
      <c r="C203" s="321"/>
      <c r="D203" s="559" t="s">
        <v>37</v>
      </c>
      <c r="E203" s="560"/>
      <c r="F203" s="560"/>
      <c r="G203" s="560"/>
      <c r="H203" s="560"/>
      <c r="I203" s="560"/>
      <c r="J203" s="560"/>
      <c r="K203" s="561"/>
      <c r="L203" s="327" t="s">
        <v>38</v>
      </c>
      <c r="M203" s="328"/>
      <c r="N203" s="328"/>
      <c r="O203" s="329"/>
      <c r="P203" s="327" t="s">
        <v>41</v>
      </c>
      <c r="Q203" s="328"/>
      <c r="R203" s="328"/>
      <c r="S203" s="329"/>
      <c r="T203" s="327" t="s">
        <v>39</v>
      </c>
      <c r="U203" s="328"/>
      <c r="V203" s="328"/>
      <c r="W203" s="328"/>
      <c r="X203" s="328"/>
      <c r="Y203" s="328"/>
      <c r="Z203" s="328"/>
      <c r="AA203" s="328"/>
      <c r="AB203" s="328"/>
      <c r="AC203" s="328"/>
      <c r="AD203" s="328"/>
      <c r="AE203" s="328"/>
      <c r="AF203" s="328"/>
      <c r="AG203" s="328"/>
      <c r="AH203" s="328"/>
      <c r="AI203" s="328"/>
      <c r="AJ203" s="328"/>
      <c r="AK203" s="328"/>
      <c r="AL203" s="328"/>
      <c r="AM203" s="328"/>
      <c r="AN203" s="328"/>
      <c r="AO203" s="328"/>
      <c r="AP203" s="328"/>
      <c r="AQ203" s="328"/>
      <c r="AR203" s="328"/>
      <c r="AS203" s="328"/>
      <c r="AT203" s="328"/>
      <c r="AU203" s="328"/>
      <c r="AV203" s="328"/>
      <c r="AW203" s="328"/>
      <c r="AX203" s="328"/>
      <c r="AY203" s="328"/>
      <c r="AZ203" s="328"/>
      <c r="BA203" s="328"/>
      <c r="BB203" s="328"/>
      <c r="BC203" s="328"/>
      <c r="BD203" s="328"/>
      <c r="BE203" s="328"/>
      <c r="BF203" s="328"/>
      <c r="BG203" s="328"/>
      <c r="BH203" s="328"/>
      <c r="BI203" s="328"/>
      <c r="BJ203" s="328"/>
      <c r="BK203" s="328"/>
      <c r="BL203" s="329"/>
    </row>
    <row r="204" spans="1:64" ht="12" customHeight="1">
      <c r="A204" s="471"/>
      <c r="B204" s="472"/>
      <c r="C204" s="473"/>
      <c r="D204" s="418" t="s">
        <v>453</v>
      </c>
      <c r="E204" s="419"/>
      <c r="F204" s="419"/>
      <c r="G204" s="419"/>
      <c r="H204" s="419"/>
      <c r="I204" s="419"/>
      <c r="J204" s="419"/>
      <c r="K204" s="420"/>
      <c r="L204" s="325">
        <v>22</v>
      </c>
      <c r="M204" s="402"/>
      <c r="N204" s="402"/>
      <c r="O204" s="326"/>
      <c r="P204" s="522" t="s">
        <v>448</v>
      </c>
      <c r="Q204" s="523"/>
      <c r="R204" s="523"/>
      <c r="S204" s="524"/>
      <c r="T204" s="525" t="s">
        <v>574</v>
      </c>
      <c r="U204" s="526"/>
      <c r="V204" s="526"/>
      <c r="W204" s="526"/>
      <c r="X204" s="526"/>
      <c r="Y204" s="526"/>
      <c r="Z204" s="526"/>
      <c r="AA204" s="526"/>
      <c r="AB204" s="526"/>
      <c r="AC204" s="526"/>
      <c r="AD204" s="526"/>
      <c r="AE204" s="526"/>
      <c r="AF204" s="526"/>
      <c r="AG204" s="526"/>
      <c r="AH204" s="526"/>
      <c r="AI204" s="526"/>
      <c r="AJ204" s="526"/>
      <c r="AK204" s="526"/>
      <c r="AL204" s="526"/>
      <c r="AM204" s="526"/>
      <c r="AN204" s="526"/>
      <c r="AO204" s="526"/>
      <c r="AP204" s="526"/>
      <c r="AQ204" s="526"/>
      <c r="AR204" s="526"/>
      <c r="AS204" s="526"/>
      <c r="AT204" s="526"/>
      <c r="AU204" s="526"/>
      <c r="AV204" s="526"/>
      <c r="AW204" s="526"/>
      <c r="AX204" s="526"/>
      <c r="AY204" s="526"/>
      <c r="AZ204" s="526"/>
      <c r="BA204" s="526"/>
      <c r="BB204" s="526"/>
      <c r="BC204" s="526"/>
      <c r="BD204" s="526"/>
      <c r="BE204" s="526"/>
      <c r="BF204" s="526"/>
      <c r="BG204" s="526"/>
      <c r="BH204" s="526"/>
      <c r="BI204" s="526"/>
      <c r="BJ204" s="526"/>
      <c r="BK204" s="526"/>
      <c r="BL204" s="527"/>
    </row>
    <row r="205" spans="1:64" ht="23.25" customHeight="1">
      <c r="A205" s="322"/>
      <c r="B205" s="323"/>
      <c r="C205" s="324"/>
      <c r="D205" s="384" t="s">
        <v>454</v>
      </c>
      <c r="E205" s="385"/>
      <c r="F205" s="385"/>
      <c r="G205" s="385"/>
      <c r="H205" s="385"/>
      <c r="I205" s="385"/>
      <c r="J205" s="385"/>
      <c r="K205" s="386"/>
      <c r="L205" s="514">
        <v>20</v>
      </c>
      <c r="M205" s="516"/>
      <c r="N205" s="516"/>
      <c r="O205" s="515"/>
      <c r="P205" s="298" t="s">
        <v>448</v>
      </c>
      <c r="Q205" s="299"/>
      <c r="R205" s="299"/>
      <c r="S205" s="300"/>
      <c r="T205" s="565" t="s">
        <v>575</v>
      </c>
      <c r="U205" s="566"/>
      <c r="V205" s="566"/>
      <c r="W205" s="566"/>
      <c r="X205" s="566"/>
      <c r="Y205" s="566"/>
      <c r="Z205" s="566"/>
      <c r="AA205" s="566"/>
      <c r="AB205" s="566"/>
      <c r="AC205" s="566"/>
      <c r="AD205" s="566"/>
      <c r="AE205" s="566"/>
      <c r="AF205" s="566"/>
      <c r="AG205" s="566"/>
      <c r="AH205" s="566"/>
      <c r="AI205" s="566"/>
      <c r="AJ205" s="566"/>
      <c r="AK205" s="566"/>
      <c r="AL205" s="566"/>
      <c r="AM205" s="566"/>
      <c r="AN205" s="566"/>
      <c r="AO205" s="566"/>
      <c r="AP205" s="566"/>
      <c r="AQ205" s="566"/>
      <c r="AR205" s="566"/>
      <c r="AS205" s="566"/>
      <c r="AT205" s="566"/>
      <c r="AU205" s="566"/>
      <c r="AV205" s="566"/>
      <c r="AW205" s="566"/>
      <c r="AX205" s="566"/>
      <c r="AY205" s="566"/>
      <c r="AZ205" s="566"/>
      <c r="BA205" s="566"/>
      <c r="BB205" s="566"/>
      <c r="BC205" s="566"/>
      <c r="BD205" s="566"/>
      <c r="BE205" s="566"/>
      <c r="BF205" s="566"/>
      <c r="BG205" s="566"/>
      <c r="BH205" s="566"/>
      <c r="BI205" s="566"/>
      <c r="BJ205" s="566"/>
      <c r="BK205" s="566"/>
      <c r="BL205" s="567"/>
    </row>
    <row r="206" spans="1:64" s="1" customFormat="1" ht="6" customHeight="1">
      <c r="A206" s="158"/>
      <c r="B206" s="158"/>
      <c r="C206" s="158"/>
      <c r="D206" s="152"/>
      <c r="E206" s="152"/>
      <c r="F206" s="152"/>
      <c r="G206" s="152"/>
      <c r="H206" s="152"/>
      <c r="I206" s="152"/>
      <c r="J206" s="152"/>
      <c r="K206" s="160"/>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2"/>
      <c r="AL206" s="152"/>
      <c r="AM206" s="62"/>
      <c r="AN206" s="62"/>
      <c r="AO206" s="74"/>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row>
    <row r="207" spans="1:64" s="2" customFormat="1" ht="11.25" customHeight="1">
      <c r="A207" s="319" t="s">
        <v>103</v>
      </c>
      <c r="B207" s="320"/>
      <c r="C207" s="321"/>
      <c r="D207" s="571" t="s">
        <v>98</v>
      </c>
      <c r="E207" s="572"/>
      <c r="F207" s="572"/>
      <c r="G207" s="572"/>
      <c r="H207" s="572"/>
      <c r="I207" s="572"/>
      <c r="J207" s="572"/>
      <c r="K207" s="573"/>
      <c r="L207" s="387" t="s">
        <v>99</v>
      </c>
      <c r="M207" s="388"/>
      <c r="N207" s="388"/>
      <c r="O207" s="388"/>
      <c r="P207" s="388"/>
      <c r="Q207" s="388"/>
      <c r="R207" s="388"/>
      <c r="S207" s="389"/>
      <c r="T207" s="327" t="s">
        <v>102</v>
      </c>
      <c r="U207" s="328"/>
      <c r="V207" s="328"/>
      <c r="W207" s="328"/>
      <c r="X207" s="329"/>
      <c r="Y207" s="387" t="s">
        <v>101</v>
      </c>
      <c r="Z207" s="388"/>
      <c r="AA207" s="388"/>
      <c r="AB207" s="388"/>
      <c r="AC207" s="388"/>
      <c r="AD207" s="388"/>
      <c r="AE207" s="388"/>
      <c r="AF207" s="388"/>
      <c r="AG207" s="388"/>
      <c r="AH207" s="388"/>
      <c r="AI207" s="388"/>
      <c r="AJ207" s="388"/>
      <c r="AK207" s="388"/>
      <c r="AL207" s="388"/>
      <c r="AM207" s="388"/>
      <c r="AN207" s="388"/>
      <c r="AO207" s="388"/>
      <c r="AP207" s="388"/>
      <c r="AQ207" s="388"/>
      <c r="AR207" s="389"/>
      <c r="AS207" s="387" t="s">
        <v>100</v>
      </c>
      <c r="AT207" s="388"/>
      <c r="AU207" s="388"/>
      <c r="AV207" s="388"/>
      <c r="AW207" s="388"/>
      <c r="AX207" s="388"/>
      <c r="AY207" s="388"/>
      <c r="AZ207" s="388"/>
      <c r="BA207" s="388"/>
      <c r="BB207" s="388"/>
      <c r="BC207" s="388"/>
      <c r="BD207" s="388"/>
      <c r="BE207" s="388"/>
      <c r="BF207" s="388"/>
      <c r="BG207" s="388"/>
      <c r="BH207" s="388"/>
      <c r="BI207" s="388"/>
      <c r="BJ207" s="388"/>
      <c r="BK207" s="388"/>
      <c r="BL207" s="389"/>
    </row>
    <row r="208" spans="1:64" s="2" customFormat="1" ht="11.25" customHeight="1">
      <c r="A208" s="471"/>
      <c r="B208" s="472"/>
      <c r="C208" s="473"/>
      <c r="D208" s="406" t="s">
        <v>456</v>
      </c>
      <c r="E208" s="407"/>
      <c r="F208" s="407"/>
      <c r="G208" s="407"/>
      <c r="H208" s="407"/>
      <c r="I208" s="407"/>
      <c r="J208" s="407"/>
      <c r="K208" s="518"/>
      <c r="L208" s="568" t="s">
        <v>449</v>
      </c>
      <c r="M208" s="569"/>
      <c r="N208" s="569"/>
      <c r="O208" s="569"/>
      <c r="P208" s="569"/>
      <c r="Q208" s="569"/>
      <c r="R208" s="569"/>
      <c r="S208" s="570"/>
      <c r="T208" s="295" t="s">
        <v>448</v>
      </c>
      <c r="U208" s="296"/>
      <c r="V208" s="296"/>
      <c r="W208" s="296"/>
      <c r="X208" s="297"/>
      <c r="Y208" s="562" t="s">
        <v>450</v>
      </c>
      <c r="Z208" s="563"/>
      <c r="AA208" s="563"/>
      <c r="AB208" s="563"/>
      <c r="AC208" s="563"/>
      <c r="AD208" s="563"/>
      <c r="AE208" s="563"/>
      <c r="AF208" s="563"/>
      <c r="AG208" s="563"/>
      <c r="AH208" s="563"/>
      <c r="AI208" s="563"/>
      <c r="AJ208" s="563"/>
      <c r="AK208" s="563"/>
      <c r="AL208" s="563"/>
      <c r="AM208" s="563"/>
      <c r="AN208" s="563"/>
      <c r="AO208" s="563"/>
      <c r="AP208" s="563"/>
      <c r="AQ208" s="563"/>
      <c r="AR208" s="564"/>
      <c r="AS208" s="562"/>
      <c r="AT208" s="563"/>
      <c r="AU208" s="563"/>
      <c r="AV208" s="563"/>
      <c r="AW208" s="563"/>
      <c r="AX208" s="563"/>
      <c r="AY208" s="563"/>
      <c r="AZ208" s="563"/>
      <c r="BA208" s="563"/>
      <c r="BB208" s="563"/>
      <c r="BC208" s="563"/>
      <c r="BD208" s="563"/>
      <c r="BE208" s="563"/>
      <c r="BF208" s="563"/>
      <c r="BG208" s="563"/>
      <c r="BH208" s="563"/>
      <c r="BI208" s="563"/>
      <c r="BJ208" s="563"/>
      <c r="BK208" s="563"/>
      <c r="BL208" s="564"/>
    </row>
    <row r="209" spans="1:64" s="2" customFormat="1" ht="11.25" customHeight="1">
      <c r="A209" s="322"/>
      <c r="B209" s="323"/>
      <c r="C209" s="324"/>
      <c r="D209" s="528" t="s">
        <v>455</v>
      </c>
      <c r="E209" s="529"/>
      <c r="F209" s="529"/>
      <c r="G209" s="529"/>
      <c r="H209" s="529"/>
      <c r="I209" s="529"/>
      <c r="J209" s="529"/>
      <c r="K209" s="558"/>
      <c r="L209" s="581" t="s">
        <v>449</v>
      </c>
      <c r="M209" s="582"/>
      <c r="N209" s="582"/>
      <c r="O209" s="582"/>
      <c r="P209" s="582"/>
      <c r="Q209" s="582"/>
      <c r="R209" s="582"/>
      <c r="S209" s="583"/>
      <c r="T209" s="298" t="s">
        <v>448</v>
      </c>
      <c r="U209" s="299"/>
      <c r="V209" s="299"/>
      <c r="W209" s="299"/>
      <c r="X209" s="300"/>
      <c r="Y209" s="577" t="s">
        <v>450</v>
      </c>
      <c r="Z209" s="578"/>
      <c r="AA209" s="578"/>
      <c r="AB209" s="578"/>
      <c r="AC209" s="578"/>
      <c r="AD209" s="578"/>
      <c r="AE209" s="578"/>
      <c r="AF209" s="578"/>
      <c r="AG209" s="578"/>
      <c r="AH209" s="578"/>
      <c r="AI209" s="578"/>
      <c r="AJ209" s="578"/>
      <c r="AK209" s="578"/>
      <c r="AL209" s="578"/>
      <c r="AM209" s="578"/>
      <c r="AN209" s="578"/>
      <c r="AO209" s="578"/>
      <c r="AP209" s="578"/>
      <c r="AQ209" s="578"/>
      <c r="AR209" s="579"/>
      <c r="AS209" s="577"/>
      <c r="AT209" s="578"/>
      <c r="AU209" s="578"/>
      <c r="AV209" s="578"/>
      <c r="AW209" s="578"/>
      <c r="AX209" s="578"/>
      <c r="AY209" s="578"/>
      <c r="AZ209" s="578"/>
      <c r="BA209" s="578"/>
      <c r="BB209" s="578"/>
      <c r="BC209" s="578"/>
      <c r="BD209" s="578"/>
      <c r="BE209" s="578"/>
      <c r="BF209" s="578"/>
      <c r="BG209" s="578"/>
      <c r="BH209" s="578"/>
      <c r="BI209" s="578"/>
      <c r="BJ209" s="578"/>
      <c r="BK209" s="578"/>
      <c r="BL209" s="579"/>
    </row>
    <row r="210" spans="1:64" s="2" customFormat="1" ht="6" customHeight="1">
      <c r="A210" s="26"/>
      <c r="B210" s="161"/>
      <c r="C210" s="161"/>
      <c r="D210" s="62"/>
      <c r="E210" s="62"/>
      <c r="F210" s="62"/>
      <c r="G210" s="62"/>
      <c r="H210" s="62"/>
      <c r="I210" s="62"/>
      <c r="J210" s="62"/>
      <c r="K210" s="62"/>
      <c r="L210" s="27"/>
      <c r="M210" s="27"/>
      <c r="N210" s="27"/>
      <c r="O210" s="27"/>
      <c r="P210" s="27"/>
      <c r="Q210" s="27"/>
      <c r="R210" s="27"/>
      <c r="S210" s="27"/>
      <c r="T210" s="161"/>
      <c r="U210" s="161"/>
      <c r="V210" s="161"/>
      <c r="W210" s="161"/>
      <c r="X210" s="27"/>
      <c r="Y210" s="27"/>
      <c r="Z210" s="27"/>
      <c r="AA210" s="27"/>
      <c r="AB210" s="27"/>
      <c r="AC210" s="27"/>
      <c r="AD210" s="27"/>
      <c r="AE210" s="28"/>
      <c r="AF210" s="28"/>
      <c r="AG210" s="28"/>
      <c r="AH210" s="28"/>
      <c r="AI210" s="28"/>
      <c r="AJ210" s="28"/>
      <c r="AK210" s="28"/>
      <c r="AL210" s="28"/>
      <c r="AM210" s="162"/>
      <c r="AN210" s="27"/>
      <c r="AO210" s="33"/>
      <c r="AP210" s="27"/>
      <c r="AQ210" s="27"/>
      <c r="AR210" s="27"/>
      <c r="AS210" s="27"/>
      <c r="AT210" s="27"/>
      <c r="AU210" s="27"/>
      <c r="AV210" s="27"/>
      <c r="AW210" s="27"/>
      <c r="AX210" s="27"/>
      <c r="AY210" s="27"/>
      <c r="AZ210" s="27"/>
      <c r="BA210" s="27"/>
      <c r="BB210" s="28"/>
      <c r="BC210" s="28"/>
      <c r="BD210" s="28"/>
      <c r="BE210" s="28"/>
      <c r="BF210" s="28"/>
      <c r="BG210" s="28"/>
      <c r="BH210" s="28"/>
      <c r="BI210" s="28"/>
      <c r="BJ210" s="28"/>
      <c r="BK210" s="28"/>
      <c r="BL210" s="28"/>
    </row>
    <row r="211" spans="1:64" ht="11.25" customHeight="1">
      <c r="A211" s="63" t="s">
        <v>84</v>
      </c>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31"/>
      <c r="BB211" s="387" t="s">
        <v>201</v>
      </c>
      <c r="BC211" s="388"/>
      <c r="BD211" s="388"/>
      <c r="BE211" s="580">
        <f>AC2</f>
        <v>27</v>
      </c>
      <c r="BF211" s="580"/>
      <c r="BG211" s="388" t="s">
        <v>200</v>
      </c>
      <c r="BH211" s="388"/>
      <c r="BI211" s="388"/>
      <c r="BJ211" s="388"/>
      <c r="BK211" s="388"/>
      <c r="BL211" s="389"/>
    </row>
    <row r="212" spans="1:64" ht="11.25" customHeight="1">
      <c r="A212" s="319" t="s">
        <v>59</v>
      </c>
      <c r="B212" s="320"/>
      <c r="C212" s="321"/>
      <c r="D212" s="310" t="s">
        <v>17</v>
      </c>
      <c r="E212" s="311"/>
      <c r="F212" s="311"/>
      <c r="G212" s="311"/>
      <c r="H212" s="311"/>
      <c r="I212" s="311"/>
      <c r="J212" s="311"/>
      <c r="K212" s="311"/>
      <c r="L212" s="311"/>
      <c r="M212" s="311"/>
      <c r="N212" s="311"/>
      <c r="O212" s="311"/>
      <c r="P212" s="311"/>
      <c r="Q212" s="311"/>
      <c r="R212" s="312"/>
      <c r="S212" s="310" t="s">
        <v>61</v>
      </c>
      <c r="T212" s="311"/>
      <c r="U212" s="311"/>
      <c r="V212" s="311"/>
      <c r="W212" s="311"/>
      <c r="X212" s="312"/>
      <c r="Y212" s="310" t="s">
        <v>271</v>
      </c>
      <c r="Z212" s="311"/>
      <c r="AA212" s="311"/>
      <c r="AB212" s="311"/>
      <c r="AC212" s="311"/>
      <c r="AD212" s="312"/>
      <c r="AE212" s="327" t="s">
        <v>62</v>
      </c>
      <c r="AF212" s="328"/>
      <c r="AG212" s="328"/>
      <c r="AH212" s="328"/>
      <c r="AI212" s="328"/>
      <c r="AJ212" s="328"/>
      <c r="AK212" s="328"/>
      <c r="AL212" s="328"/>
      <c r="AM212" s="328"/>
      <c r="AN212" s="328"/>
      <c r="AO212" s="328"/>
      <c r="AP212" s="328"/>
      <c r="AQ212" s="328"/>
      <c r="AR212" s="328"/>
      <c r="AS212" s="328"/>
      <c r="AT212" s="328"/>
      <c r="AU212" s="328"/>
      <c r="AV212" s="328"/>
      <c r="AW212" s="328"/>
      <c r="AX212" s="328"/>
      <c r="AY212" s="328"/>
      <c r="AZ212" s="328"/>
      <c r="BA212" s="328"/>
      <c r="BB212" s="328"/>
      <c r="BC212" s="328"/>
      <c r="BD212" s="328"/>
      <c r="BE212" s="328"/>
      <c r="BF212" s="328"/>
      <c r="BG212" s="328"/>
      <c r="BH212" s="328"/>
      <c r="BI212" s="328"/>
      <c r="BJ212" s="328"/>
      <c r="BK212" s="328"/>
      <c r="BL212" s="329"/>
    </row>
    <row r="213" spans="1:64" ht="48" customHeight="1">
      <c r="A213" s="471"/>
      <c r="B213" s="472"/>
      <c r="C213" s="473"/>
      <c r="D213" s="313"/>
      <c r="E213" s="314"/>
      <c r="F213" s="314"/>
      <c r="G213" s="314"/>
      <c r="H213" s="314"/>
      <c r="I213" s="314"/>
      <c r="J213" s="314"/>
      <c r="K213" s="314"/>
      <c r="L213" s="314"/>
      <c r="M213" s="314"/>
      <c r="N213" s="314"/>
      <c r="O213" s="314"/>
      <c r="P213" s="314"/>
      <c r="Q213" s="314"/>
      <c r="R213" s="315"/>
      <c r="S213" s="313"/>
      <c r="T213" s="314"/>
      <c r="U213" s="314"/>
      <c r="V213" s="314"/>
      <c r="W213" s="314"/>
      <c r="X213" s="315"/>
      <c r="Y213" s="313"/>
      <c r="Z213" s="314"/>
      <c r="AA213" s="314"/>
      <c r="AB213" s="314"/>
      <c r="AC213" s="314"/>
      <c r="AD213" s="315"/>
      <c r="AE213" s="574" t="s">
        <v>63</v>
      </c>
      <c r="AF213" s="575"/>
      <c r="AG213" s="575"/>
      <c r="AH213" s="575"/>
      <c r="AI213" s="575"/>
      <c r="AJ213" s="575"/>
      <c r="AK213" s="576"/>
      <c r="AL213" s="327" t="s">
        <v>272</v>
      </c>
      <c r="AM213" s="328"/>
      <c r="AN213" s="328"/>
      <c r="AO213" s="328"/>
      <c r="AP213" s="328"/>
      <c r="AQ213" s="328"/>
      <c r="AR213" s="329"/>
      <c r="AS213" s="327" t="s">
        <v>64</v>
      </c>
      <c r="AT213" s="328"/>
      <c r="AU213" s="328"/>
      <c r="AV213" s="328"/>
      <c r="AW213" s="328"/>
      <c r="AX213" s="328"/>
      <c r="AY213" s="328"/>
      <c r="AZ213" s="328"/>
      <c r="BA213" s="329"/>
      <c r="BB213" s="327" t="s">
        <v>65</v>
      </c>
      <c r="BC213" s="328"/>
      <c r="BD213" s="328"/>
      <c r="BE213" s="328"/>
      <c r="BF213" s="328"/>
      <c r="BG213" s="328"/>
      <c r="BH213" s="329"/>
      <c r="BI213" s="316" t="s">
        <v>66</v>
      </c>
      <c r="BJ213" s="317"/>
      <c r="BK213" s="317"/>
      <c r="BL213" s="318"/>
    </row>
    <row r="214" spans="1:64" ht="13.5" customHeight="1">
      <c r="A214" s="11"/>
      <c r="B214" s="474" t="s">
        <v>97</v>
      </c>
      <c r="C214" s="474" t="s">
        <v>60</v>
      </c>
      <c r="D214" s="333" t="s">
        <v>576</v>
      </c>
      <c r="E214" s="334"/>
      <c r="F214" s="334"/>
      <c r="G214" s="334"/>
      <c r="H214" s="334"/>
      <c r="I214" s="334"/>
      <c r="J214" s="334"/>
      <c r="K214" s="334"/>
      <c r="L214" s="334"/>
      <c r="M214" s="334"/>
      <c r="N214" s="334"/>
      <c r="O214" s="334"/>
      <c r="P214" s="334"/>
      <c r="Q214" s="334"/>
      <c r="R214" s="335"/>
      <c r="S214" s="418" t="s">
        <v>580</v>
      </c>
      <c r="T214" s="419"/>
      <c r="U214" s="419"/>
      <c r="V214" s="419"/>
      <c r="W214" s="419"/>
      <c r="X214" s="420"/>
      <c r="Y214" s="418" t="s">
        <v>584</v>
      </c>
      <c r="Z214" s="419"/>
      <c r="AA214" s="419"/>
      <c r="AB214" s="419"/>
      <c r="AC214" s="419"/>
      <c r="AD214" s="420"/>
      <c r="AE214" s="418"/>
      <c r="AF214" s="419"/>
      <c r="AG214" s="419"/>
      <c r="AH214" s="419"/>
      <c r="AI214" s="419"/>
      <c r="AJ214" s="419"/>
      <c r="AK214" s="420"/>
      <c r="AL214" s="418"/>
      <c r="AM214" s="419"/>
      <c r="AN214" s="419"/>
      <c r="AO214" s="419"/>
      <c r="AP214" s="419"/>
      <c r="AQ214" s="419"/>
      <c r="AR214" s="420"/>
      <c r="AS214" s="421"/>
      <c r="AT214" s="422"/>
      <c r="AU214" s="422"/>
      <c r="AV214" s="422"/>
      <c r="AW214" s="422"/>
      <c r="AX214" s="422"/>
      <c r="AY214" s="422"/>
      <c r="AZ214" s="422"/>
      <c r="BA214" s="423"/>
      <c r="BB214" s="418"/>
      <c r="BC214" s="419"/>
      <c r="BD214" s="419"/>
      <c r="BE214" s="419"/>
      <c r="BF214" s="419"/>
      <c r="BG214" s="419"/>
      <c r="BH214" s="420"/>
      <c r="BI214" s="522"/>
      <c r="BJ214" s="523"/>
      <c r="BK214" s="523"/>
      <c r="BL214" s="524"/>
    </row>
    <row r="215" spans="1:64" ht="13.5" customHeight="1">
      <c r="A215" s="11"/>
      <c r="B215" s="479"/>
      <c r="C215" s="479"/>
      <c r="D215" s="304" t="s">
        <v>577</v>
      </c>
      <c r="E215" s="305"/>
      <c r="F215" s="305"/>
      <c r="G215" s="305"/>
      <c r="H215" s="305"/>
      <c r="I215" s="305"/>
      <c r="J215" s="305"/>
      <c r="K215" s="305"/>
      <c r="L215" s="305"/>
      <c r="M215" s="305"/>
      <c r="N215" s="305"/>
      <c r="O215" s="305"/>
      <c r="P215" s="305"/>
      <c r="Q215" s="305"/>
      <c r="R215" s="306"/>
      <c r="S215" s="587" t="s">
        <v>581</v>
      </c>
      <c r="T215" s="588"/>
      <c r="U215" s="588"/>
      <c r="V215" s="588"/>
      <c r="W215" s="588"/>
      <c r="X215" s="589"/>
      <c r="Y215" s="587" t="s">
        <v>585</v>
      </c>
      <c r="Z215" s="588"/>
      <c r="AA215" s="588"/>
      <c r="AB215" s="588"/>
      <c r="AC215" s="588"/>
      <c r="AD215" s="589"/>
      <c r="AE215" s="301"/>
      <c r="AF215" s="302"/>
      <c r="AG215" s="302"/>
      <c r="AH215" s="302"/>
      <c r="AI215" s="302"/>
      <c r="AJ215" s="302"/>
      <c r="AK215" s="303"/>
      <c r="AL215" s="301"/>
      <c r="AM215" s="302"/>
      <c r="AN215" s="302"/>
      <c r="AO215" s="302"/>
      <c r="AP215" s="302"/>
      <c r="AQ215" s="302"/>
      <c r="AR215" s="303"/>
      <c r="AS215" s="352"/>
      <c r="AT215" s="353"/>
      <c r="AU215" s="353"/>
      <c r="AV215" s="353"/>
      <c r="AW215" s="353"/>
      <c r="AX215" s="353"/>
      <c r="AY215" s="353"/>
      <c r="AZ215" s="353"/>
      <c r="BA215" s="354"/>
      <c r="BB215" s="301"/>
      <c r="BC215" s="302"/>
      <c r="BD215" s="302"/>
      <c r="BE215" s="302"/>
      <c r="BF215" s="302"/>
      <c r="BG215" s="302"/>
      <c r="BH215" s="303"/>
      <c r="BI215" s="273"/>
      <c r="BJ215" s="274"/>
      <c r="BK215" s="274"/>
      <c r="BL215" s="275"/>
    </row>
    <row r="216" spans="1:64" ht="13.5" customHeight="1">
      <c r="A216" s="11"/>
      <c r="B216" s="479"/>
      <c r="C216" s="475"/>
      <c r="D216" s="364" t="s">
        <v>578</v>
      </c>
      <c r="E216" s="365"/>
      <c r="F216" s="365"/>
      <c r="G216" s="365"/>
      <c r="H216" s="365"/>
      <c r="I216" s="365"/>
      <c r="J216" s="365"/>
      <c r="K216" s="365"/>
      <c r="L216" s="365"/>
      <c r="M216" s="365"/>
      <c r="N216" s="365"/>
      <c r="O216" s="365"/>
      <c r="P216" s="365"/>
      <c r="Q216" s="365"/>
      <c r="R216" s="366"/>
      <c r="S216" s="448"/>
      <c r="T216" s="449"/>
      <c r="U216" s="449"/>
      <c r="V216" s="449"/>
      <c r="W216" s="449"/>
      <c r="X216" s="453"/>
      <c r="Y216" s="448"/>
      <c r="Z216" s="449"/>
      <c r="AA216" s="449"/>
      <c r="AB216" s="449"/>
      <c r="AC216" s="449"/>
      <c r="AD216" s="453"/>
      <c r="AE216" s="384"/>
      <c r="AF216" s="385"/>
      <c r="AG216" s="385"/>
      <c r="AH216" s="385"/>
      <c r="AI216" s="385"/>
      <c r="AJ216" s="385"/>
      <c r="AK216" s="386"/>
      <c r="AL216" s="384"/>
      <c r="AM216" s="385"/>
      <c r="AN216" s="385"/>
      <c r="AO216" s="385"/>
      <c r="AP216" s="385"/>
      <c r="AQ216" s="385"/>
      <c r="AR216" s="386"/>
      <c r="AS216" s="412"/>
      <c r="AT216" s="413"/>
      <c r="AU216" s="413"/>
      <c r="AV216" s="413"/>
      <c r="AW216" s="413"/>
      <c r="AX216" s="413"/>
      <c r="AY216" s="413"/>
      <c r="AZ216" s="413"/>
      <c r="BA216" s="414"/>
      <c r="BB216" s="384"/>
      <c r="BC216" s="385"/>
      <c r="BD216" s="385"/>
      <c r="BE216" s="385"/>
      <c r="BF216" s="385"/>
      <c r="BG216" s="385"/>
      <c r="BH216" s="386"/>
      <c r="BI216" s="584"/>
      <c r="BJ216" s="585"/>
      <c r="BK216" s="585"/>
      <c r="BL216" s="586"/>
    </row>
    <row r="217" spans="1:64" ht="11.25">
      <c r="A217" s="11"/>
      <c r="B217" s="479"/>
      <c r="C217" s="474" t="s">
        <v>67</v>
      </c>
      <c r="D217" s="333" t="s">
        <v>579</v>
      </c>
      <c r="E217" s="334"/>
      <c r="F217" s="334"/>
      <c r="G217" s="334"/>
      <c r="H217" s="334"/>
      <c r="I217" s="334"/>
      <c r="J217" s="334"/>
      <c r="K217" s="334"/>
      <c r="L217" s="334"/>
      <c r="M217" s="334"/>
      <c r="N217" s="334"/>
      <c r="O217" s="334"/>
      <c r="P217" s="334"/>
      <c r="Q217" s="334"/>
      <c r="R217" s="335"/>
      <c r="S217" s="418" t="s">
        <v>582</v>
      </c>
      <c r="T217" s="419"/>
      <c r="U217" s="419"/>
      <c r="V217" s="419"/>
      <c r="W217" s="419"/>
      <c r="X217" s="420"/>
      <c r="Y217" s="418" t="s">
        <v>586</v>
      </c>
      <c r="Z217" s="419"/>
      <c r="AA217" s="419"/>
      <c r="AB217" s="419"/>
      <c r="AC217" s="419"/>
      <c r="AD217" s="420"/>
      <c r="AE217" s="418"/>
      <c r="AF217" s="419"/>
      <c r="AG217" s="419"/>
      <c r="AH217" s="419"/>
      <c r="AI217" s="419"/>
      <c r="AJ217" s="419"/>
      <c r="AK217" s="420"/>
      <c r="AL217" s="418"/>
      <c r="AM217" s="419"/>
      <c r="AN217" s="419"/>
      <c r="AO217" s="419"/>
      <c r="AP217" s="419"/>
      <c r="AQ217" s="419"/>
      <c r="AR217" s="420"/>
      <c r="AS217" s="421"/>
      <c r="AT217" s="422"/>
      <c r="AU217" s="422"/>
      <c r="AV217" s="422"/>
      <c r="AW217" s="422"/>
      <c r="AX217" s="422"/>
      <c r="AY217" s="422"/>
      <c r="AZ217" s="422"/>
      <c r="BA217" s="423"/>
      <c r="BB217" s="418"/>
      <c r="BC217" s="419"/>
      <c r="BD217" s="419"/>
      <c r="BE217" s="419"/>
      <c r="BF217" s="419"/>
      <c r="BG217" s="419"/>
      <c r="BH217" s="420"/>
      <c r="BI217" s="522"/>
      <c r="BJ217" s="523"/>
      <c r="BK217" s="523"/>
      <c r="BL217" s="524"/>
    </row>
    <row r="218" spans="1:64" ht="11.25">
      <c r="A218" s="11"/>
      <c r="B218" s="479"/>
      <c r="C218" s="479"/>
      <c r="D218" s="304" t="s">
        <v>577</v>
      </c>
      <c r="E218" s="305"/>
      <c r="F218" s="305"/>
      <c r="G218" s="305"/>
      <c r="H218" s="305"/>
      <c r="I218" s="305"/>
      <c r="J218" s="305"/>
      <c r="K218" s="305"/>
      <c r="L218" s="305"/>
      <c r="M218" s="305"/>
      <c r="N218" s="305"/>
      <c r="O218" s="305"/>
      <c r="P218" s="305"/>
      <c r="Q218" s="305"/>
      <c r="R218" s="306"/>
      <c r="S218" s="587" t="s">
        <v>583</v>
      </c>
      <c r="T218" s="588"/>
      <c r="U218" s="588"/>
      <c r="V218" s="588"/>
      <c r="W218" s="588"/>
      <c r="X218" s="589"/>
      <c r="Y218" s="587" t="s">
        <v>587</v>
      </c>
      <c r="Z218" s="588"/>
      <c r="AA218" s="588"/>
      <c r="AB218" s="588"/>
      <c r="AC218" s="588"/>
      <c r="AD218" s="589"/>
      <c r="AE218" s="301"/>
      <c r="AF218" s="302"/>
      <c r="AG218" s="302"/>
      <c r="AH218" s="302"/>
      <c r="AI218" s="302"/>
      <c r="AJ218" s="302"/>
      <c r="AK218" s="303"/>
      <c r="AL218" s="301"/>
      <c r="AM218" s="302"/>
      <c r="AN218" s="302"/>
      <c r="AO218" s="302"/>
      <c r="AP218" s="302"/>
      <c r="AQ218" s="302"/>
      <c r="AR218" s="303"/>
      <c r="AS218" s="352"/>
      <c r="AT218" s="353"/>
      <c r="AU218" s="353"/>
      <c r="AV218" s="353"/>
      <c r="AW218" s="353"/>
      <c r="AX218" s="353"/>
      <c r="AY218" s="353"/>
      <c r="AZ218" s="353"/>
      <c r="BA218" s="354"/>
      <c r="BB218" s="301"/>
      <c r="BC218" s="302"/>
      <c r="BD218" s="302"/>
      <c r="BE218" s="302"/>
      <c r="BF218" s="302"/>
      <c r="BG218" s="302"/>
      <c r="BH218" s="303"/>
      <c r="BI218" s="273"/>
      <c r="BJ218" s="274"/>
      <c r="BK218" s="274"/>
      <c r="BL218" s="275"/>
    </row>
    <row r="219" spans="1:64" ht="11.25">
      <c r="A219" s="11"/>
      <c r="B219" s="475"/>
      <c r="C219" s="475"/>
      <c r="D219" s="364" t="s">
        <v>578</v>
      </c>
      <c r="E219" s="365"/>
      <c r="F219" s="365"/>
      <c r="G219" s="365"/>
      <c r="H219" s="365"/>
      <c r="I219" s="365"/>
      <c r="J219" s="365"/>
      <c r="K219" s="365"/>
      <c r="L219" s="365"/>
      <c r="M219" s="365"/>
      <c r="N219" s="365"/>
      <c r="O219" s="365"/>
      <c r="P219" s="365"/>
      <c r="Q219" s="365"/>
      <c r="R219" s="366"/>
      <c r="S219" s="448"/>
      <c r="T219" s="449"/>
      <c r="U219" s="449"/>
      <c r="V219" s="449"/>
      <c r="W219" s="449"/>
      <c r="X219" s="453"/>
      <c r="Y219" s="448"/>
      <c r="Z219" s="449"/>
      <c r="AA219" s="449"/>
      <c r="AB219" s="449"/>
      <c r="AC219" s="449"/>
      <c r="AD219" s="453"/>
      <c r="AE219" s="384"/>
      <c r="AF219" s="385"/>
      <c r="AG219" s="385"/>
      <c r="AH219" s="385"/>
      <c r="AI219" s="385"/>
      <c r="AJ219" s="385"/>
      <c r="AK219" s="386"/>
      <c r="AL219" s="384"/>
      <c r="AM219" s="385"/>
      <c r="AN219" s="385"/>
      <c r="AO219" s="385"/>
      <c r="AP219" s="385"/>
      <c r="AQ219" s="385"/>
      <c r="AR219" s="386"/>
      <c r="AS219" s="412"/>
      <c r="AT219" s="413"/>
      <c r="AU219" s="413"/>
      <c r="AV219" s="413"/>
      <c r="AW219" s="413"/>
      <c r="AX219" s="413"/>
      <c r="AY219" s="413"/>
      <c r="AZ219" s="413"/>
      <c r="BA219" s="414"/>
      <c r="BB219" s="384"/>
      <c r="BC219" s="385"/>
      <c r="BD219" s="385"/>
      <c r="BE219" s="385"/>
      <c r="BF219" s="385"/>
      <c r="BG219" s="385"/>
      <c r="BH219" s="386"/>
      <c r="BI219" s="584"/>
      <c r="BJ219" s="585"/>
      <c r="BK219" s="585"/>
      <c r="BL219" s="586"/>
    </row>
    <row r="220" spans="1:64" ht="13.5" customHeight="1">
      <c r="A220" s="11"/>
      <c r="B220" s="474" t="s">
        <v>93</v>
      </c>
      <c r="C220" s="474" t="s">
        <v>60</v>
      </c>
      <c r="D220" s="333"/>
      <c r="E220" s="334"/>
      <c r="F220" s="334"/>
      <c r="G220" s="334"/>
      <c r="H220" s="334"/>
      <c r="I220" s="334"/>
      <c r="J220" s="334"/>
      <c r="K220" s="334"/>
      <c r="L220" s="334"/>
      <c r="M220" s="334"/>
      <c r="N220" s="334"/>
      <c r="O220" s="334"/>
      <c r="P220" s="334"/>
      <c r="Q220" s="334"/>
      <c r="R220" s="335"/>
      <c r="S220" s="418"/>
      <c r="T220" s="419"/>
      <c r="U220" s="419"/>
      <c r="V220" s="419"/>
      <c r="W220" s="419"/>
      <c r="X220" s="420"/>
      <c r="Y220" s="418"/>
      <c r="Z220" s="419"/>
      <c r="AA220" s="419"/>
      <c r="AB220" s="419"/>
      <c r="AC220" s="419"/>
      <c r="AD220" s="420"/>
      <c r="AE220" s="418"/>
      <c r="AF220" s="419"/>
      <c r="AG220" s="419"/>
      <c r="AH220" s="419"/>
      <c r="AI220" s="419"/>
      <c r="AJ220" s="419"/>
      <c r="AK220" s="420"/>
      <c r="AL220" s="418"/>
      <c r="AM220" s="419"/>
      <c r="AN220" s="419"/>
      <c r="AO220" s="419"/>
      <c r="AP220" s="419"/>
      <c r="AQ220" s="419"/>
      <c r="AR220" s="420"/>
      <c r="AS220" s="421"/>
      <c r="AT220" s="422"/>
      <c r="AU220" s="422"/>
      <c r="AV220" s="422"/>
      <c r="AW220" s="422"/>
      <c r="AX220" s="422"/>
      <c r="AY220" s="422"/>
      <c r="AZ220" s="422"/>
      <c r="BA220" s="423"/>
      <c r="BB220" s="418"/>
      <c r="BC220" s="419"/>
      <c r="BD220" s="419"/>
      <c r="BE220" s="419"/>
      <c r="BF220" s="419"/>
      <c r="BG220" s="419"/>
      <c r="BH220" s="420"/>
      <c r="BI220" s="415"/>
      <c r="BJ220" s="416"/>
      <c r="BK220" s="416"/>
      <c r="BL220" s="417"/>
    </row>
    <row r="221" spans="1:64" ht="13.5" customHeight="1">
      <c r="A221" s="11"/>
      <c r="B221" s="479"/>
      <c r="C221" s="475"/>
      <c r="D221" s="364"/>
      <c r="E221" s="365"/>
      <c r="F221" s="365"/>
      <c r="G221" s="365"/>
      <c r="H221" s="365"/>
      <c r="I221" s="365"/>
      <c r="J221" s="365"/>
      <c r="K221" s="365"/>
      <c r="L221" s="365"/>
      <c r="M221" s="365"/>
      <c r="N221" s="365"/>
      <c r="O221" s="365"/>
      <c r="P221" s="365"/>
      <c r="Q221" s="365"/>
      <c r="R221" s="366"/>
      <c r="S221" s="301"/>
      <c r="T221" s="302"/>
      <c r="U221" s="302"/>
      <c r="V221" s="302"/>
      <c r="W221" s="302"/>
      <c r="X221" s="303"/>
      <c r="Y221" s="301"/>
      <c r="Z221" s="302"/>
      <c r="AA221" s="302"/>
      <c r="AB221" s="302"/>
      <c r="AC221" s="302"/>
      <c r="AD221" s="303"/>
      <c r="AE221" s="384"/>
      <c r="AF221" s="385"/>
      <c r="AG221" s="385"/>
      <c r="AH221" s="385"/>
      <c r="AI221" s="385"/>
      <c r="AJ221" s="385"/>
      <c r="AK221" s="386"/>
      <c r="AL221" s="384"/>
      <c r="AM221" s="385"/>
      <c r="AN221" s="385"/>
      <c r="AO221" s="385"/>
      <c r="AP221" s="385"/>
      <c r="AQ221" s="385"/>
      <c r="AR221" s="386"/>
      <c r="AS221" s="412"/>
      <c r="AT221" s="413"/>
      <c r="AU221" s="413"/>
      <c r="AV221" s="413"/>
      <c r="AW221" s="413"/>
      <c r="AX221" s="413"/>
      <c r="AY221" s="413"/>
      <c r="AZ221" s="413"/>
      <c r="BA221" s="414"/>
      <c r="BB221" s="384"/>
      <c r="BC221" s="385"/>
      <c r="BD221" s="385"/>
      <c r="BE221" s="385"/>
      <c r="BF221" s="385"/>
      <c r="BG221" s="385"/>
      <c r="BH221" s="386"/>
      <c r="BI221" s="409"/>
      <c r="BJ221" s="410"/>
      <c r="BK221" s="410"/>
      <c r="BL221" s="411"/>
    </row>
    <row r="222" spans="1:64" ht="11.25">
      <c r="A222" s="11"/>
      <c r="B222" s="479"/>
      <c r="C222" s="474" t="s">
        <v>67</v>
      </c>
      <c r="D222" s="333"/>
      <c r="E222" s="334"/>
      <c r="F222" s="334"/>
      <c r="G222" s="334"/>
      <c r="H222" s="334"/>
      <c r="I222" s="334"/>
      <c r="J222" s="334"/>
      <c r="K222" s="334"/>
      <c r="L222" s="334"/>
      <c r="M222" s="334"/>
      <c r="N222" s="334"/>
      <c r="O222" s="334"/>
      <c r="P222" s="334"/>
      <c r="Q222" s="334"/>
      <c r="R222" s="335"/>
      <c r="S222" s="418"/>
      <c r="T222" s="419"/>
      <c r="U222" s="419"/>
      <c r="V222" s="419"/>
      <c r="W222" s="419"/>
      <c r="X222" s="420"/>
      <c r="Y222" s="418"/>
      <c r="Z222" s="419"/>
      <c r="AA222" s="419"/>
      <c r="AB222" s="419"/>
      <c r="AC222" s="419"/>
      <c r="AD222" s="420"/>
      <c r="AE222" s="418"/>
      <c r="AF222" s="419"/>
      <c r="AG222" s="419"/>
      <c r="AH222" s="419"/>
      <c r="AI222" s="419"/>
      <c r="AJ222" s="419"/>
      <c r="AK222" s="420"/>
      <c r="AL222" s="418"/>
      <c r="AM222" s="419"/>
      <c r="AN222" s="419"/>
      <c r="AO222" s="419"/>
      <c r="AP222" s="419"/>
      <c r="AQ222" s="419"/>
      <c r="AR222" s="420"/>
      <c r="AS222" s="421"/>
      <c r="AT222" s="422"/>
      <c r="AU222" s="422"/>
      <c r="AV222" s="422"/>
      <c r="AW222" s="422"/>
      <c r="AX222" s="422"/>
      <c r="AY222" s="422"/>
      <c r="AZ222" s="422"/>
      <c r="BA222" s="423"/>
      <c r="BB222" s="418"/>
      <c r="BC222" s="419"/>
      <c r="BD222" s="419"/>
      <c r="BE222" s="419"/>
      <c r="BF222" s="419"/>
      <c r="BG222" s="419"/>
      <c r="BH222" s="420"/>
      <c r="BI222" s="415"/>
      <c r="BJ222" s="416"/>
      <c r="BK222" s="416"/>
      <c r="BL222" s="417"/>
    </row>
    <row r="223" spans="1:64" ht="11.25">
      <c r="A223" s="11"/>
      <c r="B223" s="475"/>
      <c r="C223" s="475"/>
      <c r="D223" s="364"/>
      <c r="E223" s="365"/>
      <c r="F223" s="365"/>
      <c r="G223" s="365"/>
      <c r="H223" s="365"/>
      <c r="I223" s="365"/>
      <c r="J223" s="365"/>
      <c r="K223" s="365"/>
      <c r="L223" s="365"/>
      <c r="M223" s="365"/>
      <c r="N223" s="365"/>
      <c r="O223" s="365"/>
      <c r="P223" s="365"/>
      <c r="Q223" s="365"/>
      <c r="R223" s="366"/>
      <c r="S223" s="301"/>
      <c r="T223" s="302"/>
      <c r="U223" s="302"/>
      <c r="V223" s="302"/>
      <c r="W223" s="302"/>
      <c r="X223" s="303"/>
      <c r="Y223" s="301"/>
      <c r="Z223" s="302"/>
      <c r="AA223" s="302"/>
      <c r="AB223" s="302"/>
      <c r="AC223" s="302"/>
      <c r="AD223" s="303"/>
      <c r="AE223" s="384"/>
      <c r="AF223" s="385"/>
      <c r="AG223" s="385"/>
      <c r="AH223" s="385"/>
      <c r="AI223" s="385"/>
      <c r="AJ223" s="385"/>
      <c r="AK223" s="386"/>
      <c r="AL223" s="384"/>
      <c r="AM223" s="385"/>
      <c r="AN223" s="385"/>
      <c r="AO223" s="385"/>
      <c r="AP223" s="385"/>
      <c r="AQ223" s="385"/>
      <c r="AR223" s="386"/>
      <c r="AS223" s="412"/>
      <c r="AT223" s="413"/>
      <c r="AU223" s="413"/>
      <c r="AV223" s="413"/>
      <c r="AW223" s="413"/>
      <c r="AX223" s="413"/>
      <c r="AY223" s="413"/>
      <c r="AZ223" s="413"/>
      <c r="BA223" s="414"/>
      <c r="BB223" s="384"/>
      <c r="BC223" s="385"/>
      <c r="BD223" s="385"/>
      <c r="BE223" s="385"/>
      <c r="BF223" s="385"/>
      <c r="BG223" s="385"/>
      <c r="BH223" s="386"/>
      <c r="BI223" s="409"/>
      <c r="BJ223" s="410"/>
      <c r="BK223" s="410"/>
      <c r="BL223" s="411"/>
    </row>
    <row r="224" spans="1:64" ht="11.25">
      <c r="A224" s="11"/>
      <c r="B224" s="483" t="s">
        <v>94</v>
      </c>
      <c r="C224" s="474" t="s">
        <v>60</v>
      </c>
      <c r="D224" s="333"/>
      <c r="E224" s="334"/>
      <c r="F224" s="334"/>
      <c r="G224" s="334"/>
      <c r="H224" s="334"/>
      <c r="I224" s="334"/>
      <c r="J224" s="334"/>
      <c r="K224" s="334"/>
      <c r="L224" s="334"/>
      <c r="M224" s="334"/>
      <c r="N224" s="334"/>
      <c r="O224" s="334"/>
      <c r="P224" s="334"/>
      <c r="Q224" s="334"/>
      <c r="R224" s="335"/>
      <c r="S224" s="418"/>
      <c r="T224" s="419"/>
      <c r="U224" s="419"/>
      <c r="V224" s="419"/>
      <c r="W224" s="419"/>
      <c r="X224" s="420"/>
      <c r="Y224" s="418"/>
      <c r="Z224" s="419"/>
      <c r="AA224" s="419"/>
      <c r="AB224" s="419"/>
      <c r="AC224" s="419"/>
      <c r="AD224" s="420"/>
      <c r="AE224" s="418"/>
      <c r="AF224" s="419"/>
      <c r="AG224" s="419"/>
      <c r="AH224" s="419"/>
      <c r="AI224" s="419"/>
      <c r="AJ224" s="419"/>
      <c r="AK224" s="420"/>
      <c r="AL224" s="418"/>
      <c r="AM224" s="419"/>
      <c r="AN224" s="419"/>
      <c r="AO224" s="419"/>
      <c r="AP224" s="419"/>
      <c r="AQ224" s="419"/>
      <c r="AR224" s="420"/>
      <c r="AS224" s="421"/>
      <c r="AT224" s="422"/>
      <c r="AU224" s="422"/>
      <c r="AV224" s="422"/>
      <c r="AW224" s="422"/>
      <c r="AX224" s="422"/>
      <c r="AY224" s="422"/>
      <c r="AZ224" s="422"/>
      <c r="BA224" s="423"/>
      <c r="BB224" s="418"/>
      <c r="BC224" s="419"/>
      <c r="BD224" s="419"/>
      <c r="BE224" s="419"/>
      <c r="BF224" s="419"/>
      <c r="BG224" s="419"/>
      <c r="BH224" s="420"/>
      <c r="BI224" s="415"/>
      <c r="BJ224" s="416"/>
      <c r="BK224" s="416"/>
      <c r="BL224" s="417"/>
    </row>
    <row r="225" spans="1:64" ht="11.25">
      <c r="A225" s="11"/>
      <c r="B225" s="483"/>
      <c r="C225" s="475"/>
      <c r="D225" s="364"/>
      <c r="E225" s="365"/>
      <c r="F225" s="365"/>
      <c r="G225" s="365"/>
      <c r="H225" s="365"/>
      <c r="I225" s="365"/>
      <c r="J225" s="365"/>
      <c r="K225" s="365"/>
      <c r="L225" s="365"/>
      <c r="M225" s="365"/>
      <c r="N225" s="365"/>
      <c r="O225" s="365"/>
      <c r="P225" s="365"/>
      <c r="Q225" s="365"/>
      <c r="R225" s="366"/>
      <c r="S225" s="301"/>
      <c r="T225" s="302"/>
      <c r="U225" s="302"/>
      <c r="V225" s="302"/>
      <c r="W225" s="302"/>
      <c r="X225" s="303"/>
      <c r="Y225" s="301"/>
      <c r="Z225" s="302"/>
      <c r="AA225" s="302"/>
      <c r="AB225" s="302"/>
      <c r="AC225" s="302"/>
      <c r="AD225" s="303"/>
      <c r="AE225" s="384"/>
      <c r="AF225" s="385"/>
      <c r="AG225" s="385"/>
      <c r="AH225" s="385"/>
      <c r="AI225" s="385"/>
      <c r="AJ225" s="385"/>
      <c r="AK225" s="386"/>
      <c r="AL225" s="384"/>
      <c r="AM225" s="385"/>
      <c r="AN225" s="385"/>
      <c r="AO225" s="385"/>
      <c r="AP225" s="385"/>
      <c r="AQ225" s="385"/>
      <c r="AR225" s="386"/>
      <c r="AS225" s="412"/>
      <c r="AT225" s="413"/>
      <c r="AU225" s="413"/>
      <c r="AV225" s="413"/>
      <c r="AW225" s="413"/>
      <c r="AX225" s="413"/>
      <c r="AY225" s="413"/>
      <c r="AZ225" s="413"/>
      <c r="BA225" s="414"/>
      <c r="BB225" s="384"/>
      <c r="BC225" s="385"/>
      <c r="BD225" s="385"/>
      <c r="BE225" s="385"/>
      <c r="BF225" s="385"/>
      <c r="BG225" s="385"/>
      <c r="BH225" s="386"/>
      <c r="BI225" s="409"/>
      <c r="BJ225" s="410"/>
      <c r="BK225" s="410"/>
      <c r="BL225" s="411"/>
    </row>
    <row r="226" spans="1:64" ht="11.25">
      <c r="A226" s="11"/>
      <c r="B226" s="483"/>
      <c r="C226" s="474" t="s">
        <v>67</v>
      </c>
      <c r="D226" s="333" t="s">
        <v>588</v>
      </c>
      <c r="E226" s="334"/>
      <c r="F226" s="334"/>
      <c r="G226" s="334"/>
      <c r="H226" s="334"/>
      <c r="I226" s="334"/>
      <c r="J226" s="334"/>
      <c r="K226" s="334"/>
      <c r="L226" s="334"/>
      <c r="M226" s="334"/>
      <c r="N226" s="334"/>
      <c r="O226" s="334"/>
      <c r="P226" s="334"/>
      <c r="Q226" s="334"/>
      <c r="R226" s="335"/>
      <c r="S226" s="418" t="s">
        <v>591</v>
      </c>
      <c r="T226" s="419"/>
      <c r="U226" s="419"/>
      <c r="V226" s="419"/>
      <c r="W226" s="419"/>
      <c r="X226" s="420"/>
      <c r="Y226" s="418" t="s">
        <v>594</v>
      </c>
      <c r="Z226" s="419"/>
      <c r="AA226" s="419"/>
      <c r="AB226" s="419"/>
      <c r="AC226" s="419"/>
      <c r="AD226" s="420"/>
      <c r="AE226" s="418"/>
      <c r="AF226" s="419"/>
      <c r="AG226" s="419"/>
      <c r="AH226" s="419"/>
      <c r="AI226" s="419"/>
      <c r="AJ226" s="419"/>
      <c r="AK226" s="420"/>
      <c r="AL226" s="418"/>
      <c r="AM226" s="419"/>
      <c r="AN226" s="419"/>
      <c r="AO226" s="419"/>
      <c r="AP226" s="419"/>
      <c r="AQ226" s="419"/>
      <c r="AR226" s="420"/>
      <c r="AS226" s="421"/>
      <c r="AT226" s="422"/>
      <c r="AU226" s="422"/>
      <c r="AV226" s="422"/>
      <c r="AW226" s="422"/>
      <c r="AX226" s="422"/>
      <c r="AY226" s="422"/>
      <c r="AZ226" s="422"/>
      <c r="BA226" s="423"/>
      <c r="BB226" s="418"/>
      <c r="BC226" s="419"/>
      <c r="BD226" s="419"/>
      <c r="BE226" s="419"/>
      <c r="BF226" s="419"/>
      <c r="BG226" s="419"/>
      <c r="BH226" s="420"/>
      <c r="BI226" s="415"/>
      <c r="BJ226" s="416"/>
      <c r="BK226" s="416"/>
      <c r="BL226" s="417"/>
    </row>
    <row r="227" spans="1:64" ht="11.25">
      <c r="A227" s="11"/>
      <c r="B227" s="483"/>
      <c r="C227" s="479"/>
      <c r="D227" s="304" t="s">
        <v>589</v>
      </c>
      <c r="E227" s="305"/>
      <c r="F227" s="305"/>
      <c r="G227" s="305"/>
      <c r="H227" s="305"/>
      <c r="I227" s="305"/>
      <c r="J227" s="305"/>
      <c r="K227" s="305"/>
      <c r="L227" s="305"/>
      <c r="M227" s="305"/>
      <c r="N227" s="305"/>
      <c r="O227" s="305"/>
      <c r="P227" s="305"/>
      <c r="Q227" s="305"/>
      <c r="R227" s="306"/>
      <c r="S227" s="301" t="s">
        <v>592</v>
      </c>
      <c r="T227" s="302"/>
      <c r="U227" s="302"/>
      <c r="V227" s="302"/>
      <c r="W227" s="302"/>
      <c r="X227" s="303"/>
      <c r="Y227" s="301" t="s">
        <v>595</v>
      </c>
      <c r="Z227" s="302"/>
      <c r="AA227" s="302"/>
      <c r="AB227" s="302"/>
      <c r="AC227" s="302"/>
      <c r="AD227" s="303"/>
      <c r="AE227" s="301"/>
      <c r="AF227" s="302"/>
      <c r="AG227" s="302"/>
      <c r="AH227" s="302"/>
      <c r="AI227" s="302"/>
      <c r="AJ227" s="302"/>
      <c r="AK227" s="303"/>
      <c r="AL227" s="301"/>
      <c r="AM227" s="302"/>
      <c r="AN227" s="302"/>
      <c r="AO227" s="302"/>
      <c r="AP227" s="302"/>
      <c r="AQ227" s="302"/>
      <c r="AR227" s="303"/>
      <c r="AS227" s="352"/>
      <c r="AT227" s="353"/>
      <c r="AU227" s="353"/>
      <c r="AV227" s="353"/>
      <c r="AW227" s="353"/>
      <c r="AX227" s="353"/>
      <c r="AY227" s="353"/>
      <c r="AZ227" s="353"/>
      <c r="BA227" s="354"/>
      <c r="BB227" s="301"/>
      <c r="BC227" s="302"/>
      <c r="BD227" s="302"/>
      <c r="BE227" s="302"/>
      <c r="BF227" s="302"/>
      <c r="BG227" s="302"/>
      <c r="BH227" s="303"/>
      <c r="BI227" s="603"/>
      <c r="BJ227" s="604"/>
      <c r="BK227" s="604"/>
      <c r="BL227" s="605"/>
    </row>
    <row r="228" spans="1:64" ht="11.25">
      <c r="A228" s="11"/>
      <c r="B228" s="484"/>
      <c r="C228" s="475"/>
      <c r="D228" s="364" t="s">
        <v>590</v>
      </c>
      <c r="E228" s="365"/>
      <c r="F228" s="365"/>
      <c r="G228" s="365"/>
      <c r="H228" s="365"/>
      <c r="I228" s="365"/>
      <c r="J228" s="365"/>
      <c r="K228" s="365"/>
      <c r="L228" s="365"/>
      <c r="M228" s="365"/>
      <c r="N228" s="365"/>
      <c r="O228" s="365"/>
      <c r="P228" s="365"/>
      <c r="Q228" s="365"/>
      <c r="R228" s="366"/>
      <c r="S228" s="301" t="s">
        <v>593</v>
      </c>
      <c r="T228" s="302"/>
      <c r="U228" s="302"/>
      <c r="V228" s="302"/>
      <c r="W228" s="302"/>
      <c r="X228" s="303"/>
      <c r="Y228" s="301" t="s">
        <v>595</v>
      </c>
      <c r="Z228" s="302"/>
      <c r="AA228" s="302"/>
      <c r="AB228" s="302"/>
      <c r="AC228" s="302"/>
      <c r="AD228" s="303"/>
      <c r="AE228" s="384"/>
      <c r="AF228" s="385"/>
      <c r="AG228" s="385"/>
      <c r="AH228" s="385"/>
      <c r="AI228" s="385"/>
      <c r="AJ228" s="385"/>
      <c r="AK228" s="386"/>
      <c r="AL228" s="384"/>
      <c r="AM228" s="385"/>
      <c r="AN228" s="385"/>
      <c r="AO228" s="385"/>
      <c r="AP228" s="385"/>
      <c r="AQ228" s="385"/>
      <c r="AR228" s="386"/>
      <c r="AS228" s="412"/>
      <c r="AT228" s="413"/>
      <c r="AU228" s="413"/>
      <c r="AV228" s="413"/>
      <c r="AW228" s="413"/>
      <c r="AX228" s="413"/>
      <c r="AY228" s="413"/>
      <c r="AZ228" s="413"/>
      <c r="BA228" s="414"/>
      <c r="BB228" s="384"/>
      <c r="BC228" s="385"/>
      <c r="BD228" s="385"/>
      <c r="BE228" s="385"/>
      <c r="BF228" s="385"/>
      <c r="BG228" s="385"/>
      <c r="BH228" s="386"/>
      <c r="BI228" s="409"/>
      <c r="BJ228" s="410"/>
      <c r="BK228" s="410"/>
      <c r="BL228" s="411"/>
    </row>
    <row r="229" spans="1:64" ht="13.5" customHeight="1">
      <c r="A229" s="11"/>
      <c r="B229" s="483" t="s">
        <v>95</v>
      </c>
      <c r="C229" s="474" t="s">
        <v>60</v>
      </c>
      <c r="D229" s="333"/>
      <c r="E229" s="334"/>
      <c r="F229" s="334"/>
      <c r="G229" s="334"/>
      <c r="H229" s="334"/>
      <c r="I229" s="334"/>
      <c r="J229" s="334"/>
      <c r="K229" s="334"/>
      <c r="L229" s="334"/>
      <c r="M229" s="334"/>
      <c r="N229" s="334"/>
      <c r="O229" s="334"/>
      <c r="P229" s="334"/>
      <c r="Q229" s="334"/>
      <c r="R229" s="335"/>
      <c r="S229" s="418"/>
      <c r="T229" s="419"/>
      <c r="U229" s="419"/>
      <c r="V229" s="419"/>
      <c r="W229" s="419"/>
      <c r="X229" s="420"/>
      <c r="Y229" s="418"/>
      <c r="Z229" s="419"/>
      <c r="AA229" s="419"/>
      <c r="AB229" s="419"/>
      <c r="AC229" s="419"/>
      <c r="AD229" s="420"/>
      <c r="AE229" s="418"/>
      <c r="AF229" s="419"/>
      <c r="AG229" s="419"/>
      <c r="AH229" s="419"/>
      <c r="AI229" s="419"/>
      <c r="AJ229" s="419"/>
      <c r="AK229" s="420"/>
      <c r="AL229" s="418"/>
      <c r="AM229" s="419"/>
      <c r="AN229" s="419"/>
      <c r="AO229" s="419"/>
      <c r="AP229" s="419"/>
      <c r="AQ229" s="419"/>
      <c r="AR229" s="420"/>
      <c r="AS229" s="421"/>
      <c r="AT229" s="422"/>
      <c r="AU229" s="422"/>
      <c r="AV229" s="422"/>
      <c r="AW229" s="422"/>
      <c r="AX229" s="422"/>
      <c r="AY229" s="422"/>
      <c r="AZ229" s="422"/>
      <c r="BA229" s="423"/>
      <c r="BB229" s="418"/>
      <c r="BC229" s="419"/>
      <c r="BD229" s="419"/>
      <c r="BE229" s="419"/>
      <c r="BF229" s="419"/>
      <c r="BG229" s="419"/>
      <c r="BH229" s="420"/>
      <c r="BI229" s="415"/>
      <c r="BJ229" s="416"/>
      <c r="BK229" s="416"/>
      <c r="BL229" s="417"/>
    </row>
    <row r="230" spans="1:64" ht="11.25">
      <c r="A230" s="11"/>
      <c r="B230" s="483"/>
      <c r="C230" s="475"/>
      <c r="D230" s="364"/>
      <c r="E230" s="365"/>
      <c r="F230" s="365"/>
      <c r="G230" s="365"/>
      <c r="H230" s="365"/>
      <c r="I230" s="365"/>
      <c r="J230" s="365"/>
      <c r="K230" s="365"/>
      <c r="L230" s="365"/>
      <c r="M230" s="365"/>
      <c r="N230" s="365"/>
      <c r="O230" s="365"/>
      <c r="P230" s="365"/>
      <c r="Q230" s="365"/>
      <c r="R230" s="366"/>
      <c r="S230" s="301"/>
      <c r="T230" s="302"/>
      <c r="U230" s="302"/>
      <c r="V230" s="302"/>
      <c r="W230" s="302"/>
      <c r="X230" s="303"/>
      <c r="Y230" s="301"/>
      <c r="Z230" s="302"/>
      <c r="AA230" s="302"/>
      <c r="AB230" s="302"/>
      <c r="AC230" s="302"/>
      <c r="AD230" s="303"/>
      <c r="AE230" s="384"/>
      <c r="AF230" s="385"/>
      <c r="AG230" s="385"/>
      <c r="AH230" s="385"/>
      <c r="AI230" s="385"/>
      <c r="AJ230" s="385"/>
      <c r="AK230" s="386"/>
      <c r="AL230" s="384"/>
      <c r="AM230" s="385"/>
      <c r="AN230" s="385"/>
      <c r="AO230" s="385"/>
      <c r="AP230" s="385"/>
      <c r="AQ230" s="385"/>
      <c r="AR230" s="386"/>
      <c r="AS230" s="412"/>
      <c r="AT230" s="413"/>
      <c r="AU230" s="413"/>
      <c r="AV230" s="413"/>
      <c r="AW230" s="413"/>
      <c r="AX230" s="413"/>
      <c r="AY230" s="413"/>
      <c r="AZ230" s="413"/>
      <c r="BA230" s="414"/>
      <c r="BB230" s="384"/>
      <c r="BC230" s="385"/>
      <c r="BD230" s="385"/>
      <c r="BE230" s="385"/>
      <c r="BF230" s="385"/>
      <c r="BG230" s="385"/>
      <c r="BH230" s="386"/>
      <c r="BI230" s="409"/>
      <c r="BJ230" s="410"/>
      <c r="BK230" s="410"/>
      <c r="BL230" s="411"/>
    </row>
    <row r="231" spans="1:64" ht="13.5" customHeight="1">
      <c r="A231" s="11"/>
      <c r="B231" s="483"/>
      <c r="C231" s="474" t="s">
        <v>67</v>
      </c>
      <c r="D231" s="333"/>
      <c r="E231" s="334"/>
      <c r="F231" s="334"/>
      <c r="G231" s="334"/>
      <c r="H231" s="334"/>
      <c r="I231" s="334"/>
      <c r="J231" s="334"/>
      <c r="K231" s="334"/>
      <c r="L231" s="334"/>
      <c r="M231" s="334"/>
      <c r="N231" s="334"/>
      <c r="O231" s="334"/>
      <c r="P231" s="334"/>
      <c r="Q231" s="334"/>
      <c r="R231" s="335"/>
      <c r="S231" s="418"/>
      <c r="T231" s="419"/>
      <c r="U231" s="419"/>
      <c r="V231" s="419"/>
      <c r="W231" s="419"/>
      <c r="X231" s="420"/>
      <c r="Y231" s="418"/>
      <c r="Z231" s="419"/>
      <c r="AA231" s="419"/>
      <c r="AB231" s="419"/>
      <c r="AC231" s="419"/>
      <c r="AD231" s="420"/>
      <c r="AE231" s="418"/>
      <c r="AF231" s="419"/>
      <c r="AG231" s="419"/>
      <c r="AH231" s="419"/>
      <c r="AI231" s="419"/>
      <c r="AJ231" s="419"/>
      <c r="AK231" s="420"/>
      <c r="AL231" s="418"/>
      <c r="AM231" s="419"/>
      <c r="AN231" s="419"/>
      <c r="AO231" s="419"/>
      <c r="AP231" s="419"/>
      <c r="AQ231" s="419"/>
      <c r="AR231" s="420"/>
      <c r="AS231" s="421"/>
      <c r="AT231" s="422"/>
      <c r="AU231" s="422"/>
      <c r="AV231" s="422"/>
      <c r="AW231" s="422"/>
      <c r="AX231" s="422"/>
      <c r="AY231" s="422"/>
      <c r="AZ231" s="422"/>
      <c r="BA231" s="423"/>
      <c r="BB231" s="418"/>
      <c r="BC231" s="419"/>
      <c r="BD231" s="419"/>
      <c r="BE231" s="419"/>
      <c r="BF231" s="419"/>
      <c r="BG231" s="419"/>
      <c r="BH231" s="420"/>
      <c r="BI231" s="415"/>
      <c r="BJ231" s="416"/>
      <c r="BK231" s="416"/>
      <c r="BL231" s="417"/>
    </row>
    <row r="232" spans="1:64" ht="11.25">
      <c r="A232" s="12"/>
      <c r="B232" s="484"/>
      <c r="C232" s="475"/>
      <c r="D232" s="364"/>
      <c r="E232" s="365"/>
      <c r="F232" s="365"/>
      <c r="G232" s="365"/>
      <c r="H232" s="365"/>
      <c r="I232" s="365"/>
      <c r="J232" s="365"/>
      <c r="K232" s="365"/>
      <c r="L232" s="365"/>
      <c r="M232" s="365"/>
      <c r="N232" s="365"/>
      <c r="O232" s="365"/>
      <c r="P232" s="365"/>
      <c r="Q232" s="365"/>
      <c r="R232" s="366"/>
      <c r="S232" s="384"/>
      <c r="T232" s="385"/>
      <c r="U232" s="385"/>
      <c r="V232" s="385"/>
      <c r="W232" s="385"/>
      <c r="X232" s="386"/>
      <c r="Y232" s="384"/>
      <c r="Z232" s="385"/>
      <c r="AA232" s="385"/>
      <c r="AB232" s="385"/>
      <c r="AC232" s="385"/>
      <c r="AD232" s="386"/>
      <c r="AE232" s="384"/>
      <c r="AF232" s="385"/>
      <c r="AG232" s="385"/>
      <c r="AH232" s="385"/>
      <c r="AI232" s="385"/>
      <c r="AJ232" s="385"/>
      <c r="AK232" s="386"/>
      <c r="AL232" s="384"/>
      <c r="AM232" s="385"/>
      <c r="AN232" s="385"/>
      <c r="AO232" s="385"/>
      <c r="AP232" s="385"/>
      <c r="AQ232" s="385"/>
      <c r="AR232" s="386"/>
      <c r="AS232" s="412"/>
      <c r="AT232" s="413"/>
      <c r="AU232" s="413"/>
      <c r="AV232" s="413"/>
      <c r="AW232" s="413"/>
      <c r="AX232" s="413"/>
      <c r="AY232" s="413"/>
      <c r="AZ232" s="413"/>
      <c r="BA232" s="414"/>
      <c r="BB232" s="384"/>
      <c r="BC232" s="385"/>
      <c r="BD232" s="385"/>
      <c r="BE232" s="385"/>
      <c r="BF232" s="385"/>
      <c r="BG232" s="385"/>
      <c r="BH232" s="386"/>
      <c r="BI232" s="409"/>
      <c r="BJ232" s="410"/>
      <c r="BK232" s="410"/>
      <c r="BL232" s="411"/>
    </row>
    <row r="233" spans="1:64" s="2" customFormat="1" ht="6" customHeight="1">
      <c r="A233" s="163"/>
      <c r="B233" s="161"/>
      <c r="C233" s="161"/>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8"/>
      <c r="AU233" s="28"/>
      <c r="AV233" s="28"/>
      <c r="AW233" s="28"/>
      <c r="AX233" s="28"/>
      <c r="AY233" s="28"/>
      <c r="AZ233" s="28"/>
      <c r="BA233" s="28"/>
      <c r="BB233" s="28"/>
      <c r="BC233" s="28"/>
      <c r="BD233" s="28"/>
      <c r="BE233" s="28"/>
      <c r="BF233" s="26"/>
      <c r="BG233" s="33"/>
      <c r="BH233" s="27"/>
      <c r="BI233" s="27"/>
      <c r="BJ233" s="27"/>
      <c r="BK233" s="27"/>
      <c r="BL233" s="27"/>
    </row>
    <row r="234" spans="1:64" ht="13.5" customHeight="1">
      <c r="A234" s="269" t="s">
        <v>230</v>
      </c>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9"/>
      <c r="AT234" s="387" t="s">
        <v>201</v>
      </c>
      <c r="AU234" s="388"/>
      <c r="AV234" s="388"/>
      <c r="AW234" s="580">
        <f>AC2</f>
        <v>27</v>
      </c>
      <c r="AX234" s="580"/>
      <c r="AY234" s="580"/>
      <c r="AZ234" s="388" t="s">
        <v>207</v>
      </c>
      <c r="BA234" s="388"/>
      <c r="BB234" s="388"/>
      <c r="BC234" s="388"/>
      <c r="BD234" s="388"/>
      <c r="BE234" s="389"/>
      <c r="BF234" s="37"/>
      <c r="BG234" s="30"/>
      <c r="BH234" s="15"/>
      <c r="BI234" s="15"/>
      <c r="BJ234" s="15"/>
      <c r="BK234" s="15"/>
      <c r="BL234" s="15"/>
    </row>
    <row r="235" spans="1:64" ht="11.25" customHeight="1">
      <c r="A235" s="487" t="s">
        <v>44</v>
      </c>
      <c r="B235" s="13"/>
      <c r="C235" s="13"/>
      <c r="D235" s="327" t="s">
        <v>46</v>
      </c>
      <c r="E235" s="328"/>
      <c r="F235" s="328"/>
      <c r="G235" s="328"/>
      <c r="H235" s="328"/>
      <c r="I235" s="329"/>
      <c r="J235" s="327" t="s">
        <v>51</v>
      </c>
      <c r="K235" s="328"/>
      <c r="L235" s="328"/>
      <c r="M235" s="328"/>
      <c r="N235" s="328"/>
      <c r="O235" s="329"/>
      <c r="P235" s="327" t="s">
        <v>52</v>
      </c>
      <c r="Q235" s="328"/>
      <c r="R235" s="328"/>
      <c r="S235" s="328"/>
      <c r="T235" s="328"/>
      <c r="U235" s="329"/>
      <c r="V235" s="327" t="s">
        <v>45</v>
      </c>
      <c r="W235" s="328"/>
      <c r="X235" s="328"/>
      <c r="Y235" s="328"/>
      <c r="Z235" s="328"/>
      <c r="AA235" s="329"/>
      <c r="AB235" s="327" t="s">
        <v>108</v>
      </c>
      <c r="AC235" s="328"/>
      <c r="AD235" s="328"/>
      <c r="AE235" s="328"/>
      <c r="AF235" s="328"/>
      <c r="AG235" s="329"/>
      <c r="AH235" s="327" t="s">
        <v>47</v>
      </c>
      <c r="AI235" s="328"/>
      <c r="AJ235" s="328"/>
      <c r="AK235" s="328"/>
      <c r="AL235" s="328"/>
      <c r="AM235" s="329"/>
      <c r="AN235" s="327" t="s">
        <v>109</v>
      </c>
      <c r="AO235" s="328"/>
      <c r="AP235" s="328"/>
      <c r="AQ235" s="328"/>
      <c r="AR235" s="328"/>
      <c r="AS235" s="329"/>
      <c r="AT235" s="327" t="s">
        <v>110</v>
      </c>
      <c r="AU235" s="328"/>
      <c r="AV235" s="328"/>
      <c r="AW235" s="328"/>
      <c r="AX235" s="328"/>
      <c r="AY235" s="329"/>
      <c r="AZ235" s="327" t="s">
        <v>53</v>
      </c>
      <c r="BA235" s="328"/>
      <c r="BB235" s="328"/>
      <c r="BC235" s="328"/>
      <c r="BD235" s="328"/>
      <c r="BE235" s="329"/>
      <c r="BF235" s="37"/>
      <c r="BG235" s="30"/>
      <c r="BH235" s="15"/>
      <c r="BI235" s="15"/>
      <c r="BJ235" s="15"/>
      <c r="BK235" s="15"/>
      <c r="BL235" s="15"/>
    </row>
    <row r="236" spans="1:64" ht="11.25">
      <c r="A236" s="488"/>
      <c r="B236" s="327" t="s">
        <v>48</v>
      </c>
      <c r="C236" s="329"/>
      <c r="D236" s="390" t="s">
        <v>451</v>
      </c>
      <c r="E236" s="391"/>
      <c r="F236" s="391"/>
      <c r="G236" s="391"/>
      <c r="H236" s="391"/>
      <c r="I236" s="392"/>
      <c r="J236" s="390" t="s">
        <v>451</v>
      </c>
      <c r="K236" s="391"/>
      <c r="L236" s="391"/>
      <c r="M236" s="391"/>
      <c r="N236" s="391"/>
      <c r="O236" s="392"/>
      <c r="P236" s="390" t="s">
        <v>451</v>
      </c>
      <c r="Q236" s="391"/>
      <c r="R236" s="391"/>
      <c r="S236" s="391"/>
      <c r="T236" s="391"/>
      <c r="U236" s="392"/>
      <c r="V236" s="390" t="s">
        <v>451</v>
      </c>
      <c r="W236" s="391"/>
      <c r="X236" s="391"/>
      <c r="Y236" s="391"/>
      <c r="Z236" s="391"/>
      <c r="AA236" s="392"/>
      <c r="AB236" s="390" t="s">
        <v>451</v>
      </c>
      <c r="AC236" s="391"/>
      <c r="AD236" s="391"/>
      <c r="AE236" s="391"/>
      <c r="AF236" s="391"/>
      <c r="AG236" s="392"/>
      <c r="AH236" s="390" t="s">
        <v>451</v>
      </c>
      <c r="AI236" s="391"/>
      <c r="AJ236" s="391"/>
      <c r="AK236" s="391"/>
      <c r="AL236" s="391"/>
      <c r="AM236" s="392"/>
      <c r="AN236" s="390" t="s">
        <v>598</v>
      </c>
      <c r="AO236" s="391"/>
      <c r="AP236" s="391"/>
      <c r="AQ236" s="391"/>
      <c r="AR236" s="391"/>
      <c r="AS236" s="392"/>
      <c r="AT236" s="390" t="s">
        <v>598</v>
      </c>
      <c r="AU236" s="391"/>
      <c r="AV236" s="391"/>
      <c r="AW236" s="391"/>
      <c r="AX236" s="391"/>
      <c r="AY236" s="392"/>
      <c r="AZ236" s="390" t="s">
        <v>598</v>
      </c>
      <c r="BA236" s="391"/>
      <c r="BB236" s="391"/>
      <c r="BC236" s="391"/>
      <c r="BD236" s="391"/>
      <c r="BE236" s="392"/>
      <c r="BF236" s="37"/>
      <c r="BG236" s="30"/>
      <c r="BH236" s="15"/>
      <c r="BI236" s="15"/>
      <c r="BJ236" s="15"/>
      <c r="BK236" s="15"/>
      <c r="BL236" s="15"/>
    </row>
    <row r="237" spans="1:64" ht="11.25">
      <c r="A237" s="488"/>
      <c r="B237" s="327" t="s">
        <v>49</v>
      </c>
      <c r="C237" s="329"/>
      <c r="D237" s="348"/>
      <c r="E237" s="349"/>
      <c r="F237" s="349"/>
      <c r="G237" s="349"/>
      <c r="H237" s="349"/>
      <c r="I237" s="350"/>
      <c r="J237" s="348" t="s">
        <v>374</v>
      </c>
      <c r="K237" s="349"/>
      <c r="L237" s="349"/>
      <c r="M237" s="349"/>
      <c r="N237" s="349"/>
      <c r="O237" s="350"/>
      <c r="P237" s="348" t="s">
        <v>374</v>
      </c>
      <c r="Q237" s="349"/>
      <c r="R237" s="349"/>
      <c r="S237" s="349"/>
      <c r="T237" s="349"/>
      <c r="U237" s="350"/>
      <c r="V237" s="348"/>
      <c r="W237" s="349"/>
      <c r="X237" s="349"/>
      <c r="Y237" s="349"/>
      <c r="Z237" s="349"/>
      <c r="AA237" s="350"/>
      <c r="AB237" s="348" t="s">
        <v>374</v>
      </c>
      <c r="AC237" s="349"/>
      <c r="AD237" s="349"/>
      <c r="AE237" s="349"/>
      <c r="AF237" s="349"/>
      <c r="AG237" s="350"/>
      <c r="AH237" s="348" t="s">
        <v>374</v>
      </c>
      <c r="AI237" s="349"/>
      <c r="AJ237" s="349"/>
      <c r="AK237" s="349"/>
      <c r="AL237" s="349"/>
      <c r="AM237" s="350"/>
      <c r="AN237" s="348"/>
      <c r="AO237" s="349"/>
      <c r="AP237" s="349"/>
      <c r="AQ237" s="349"/>
      <c r="AR237" s="349"/>
      <c r="AS237" s="350"/>
      <c r="AT237" s="348"/>
      <c r="AU237" s="349"/>
      <c r="AV237" s="349"/>
      <c r="AW237" s="349"/>
      <c r="AX237" s="349"/>
      <c r="AY237" s="350"/>
      <c r="AZ237" s="348"/>
      <c r="BA237" s="349"/>
      <c r="BB237" s="349"/>
      <c r="BC237" s="349"/>
      <c r="BD237" s="349"/>
      <c r="BE237" s="350"/>
      <c r="BF237" s="37"/>
      <c r="BG237" s="30"/>
      <c r="BH237" s="15"/>
      <c r="BI237" s="15"/>
      <c r="BJ237" s="15"/>
      <c r="BK237" s="15"/>
      <c r="BL237" s="15"/>
    </row>
    <row r="238" spans="1:64" ht="11.25">
      <c r="A238" s="488"/>
      <c r="B238" s="327" t="s">
        <v>50</v>
      </c>
      <c r="C238" s="329"/>
      <c r="D238" s="348"/>
      <c r="E238" s="349"/>
      <c r="F238" s="349"/>
      <c r="G238" s="349"/>
      <c r="H238" s="349"/>
      <c r="I238" s="350"/>
      <c r="J238" s="348"/>
      <c r="K238" s="349"/>
      <c r="L238" s="349"/>
      <c r="M238" s="349"/>
      <c r="N238" s="349"/>
      <c r="O238" s="350"/>
      <c r="P238" s="348"/>
      <c r="Q238" s="349"/>
      <c r="R238" s="349"/>
      <c r="S238" s="349"/>
      <c r="T238" s="349"/>
      <c r="U238" s="350"/>
      <c r="V238" s="348"/>
      <c r="W238" s="349"/>
      <c r="X238" s="349"/>
      <c r="Y238" s="349"/>
      <c r="Z238" s="349"/>
      <c r="AA238" s="350"/>
      <c r="AB238" s="348"/>
      <c r="AC238" s="349"/>
      <c r="AD238" s="349"/>
      <c r="AE238" s="349"/>
      <c r="AF238" s="349"/>
      <c r="AG238" s="350"/>
      <c r="AH238" s="348"/>
      <c r="AI238" s="349"/>
      <c r="AJ238" s="349"/>
      <c r="AK238" s="349"/>
      <c r="AL238" s="349"/>
      <c r="AM238" s="350"/>
      <c r="AN238" s="348"/>
      <c r="AO238" s="349"/>
      <c r="AP238" s="349"/>
      <c r="AQ238" s="349"/>
      <c r="AR238" s="349"/>
      <c r="AS238" s="350"/>
      <c r="AT238" s="348"/>
      <c r="AU238" s="349"/>
      <c r="AV238" s="349"/>
      <c r="AW238" s="349"/>
      <c r="AX238" s="349"/>
      <c r="AY238" s="350"/>
      <c r="AZ238" s="348"/>
      <c r="BA238" s="349"/>
      <c r="BB238" s="349"/>
      <c r="BC238" s="349"/>
      <c r="BD238" s="349"/>
      <c r="BE238" s="350"/>
      <c r="BF238" s="37"/>
      <c r="BG238" s="30"/>
      <c r="BH238" s="15"/>
      <c r="BI238" s="15"/>
      <c r="BJ238" s="15"/>
      <c r="BK238" s="15"/>
      <c r="BL238" s="15"/>
    </row>
    <row r="239" spans="1:64" s="2" customFormat="1" ht="11.25">
      <c r="A239" s="488"/>
      <c r="B239" s="227"/>
      <c r="C239" s="227"/>
      <c r="D239" s="327" t="s">
        <v>210</v>
      </c>
      <c r="E239" s="328"/>
      <c r="F239" s="328"/>
      <c r="G239" s="328"/>
      <c r="H239" s="328"/>
      <c r="I239" s="328"/>
      <c r="J239" s="328"/>
      <c r="K239" s="328"/>
      <c r="L239" s="328"/>
      <c r="M239" s="328"/>
      <c r="N239" s="328"/>
      <c r="O239" s="328"/>
      <c r="P239" s="328"/>
      <c r="Q239" s="328"/>
      <c r="R239" s="328"/>
      <c r="S239" s="328"/>
      <c r="T239" s="328"/>
      <c r="U239" s="329"/>
      <c r="V239" s="387" t="s">
        <v>211</v>
      </c>
      <c r="W239" s="388"/>
      <c r="X239" s="388"/>
      <c r="Y239" s="388"/>
      <c r="Z239" s="388"/>
      <c r="AA239" s="388"/>
      <c r="AB239" s="388"/>
      <c r="AC239" s="388"/>
      <c r="AD239" s="388"/>
      <c r="AE239" s="388"/>
      <c r="AF239" s="388"/>
      <c r="AG239" s="388"/>
      <c r="AH239" s="388"/>
      <c r="AI239" s="388"/>
      <c r="AJ239" s="388"/>
      <c r="AK239" s="388"/>
      <c r="AL239" s="388"/>
      <c r="AM239" s="388"/>
      <c r="AN239" s="388"/>
      <c r="AO239" s="388"/>
      <c r="AP239" s="388"/>
      <c r="AQ239" s="388"/>
      <c r="AR239" s="388"/>
      <c r="AS239" s="388"/>
      <c r="AT239" s="388"/>
      <c r="AU239" s="388"/>
      <c r="AV239" s="388"/>
      <c r="AW239" s="388"/>
      <c r="AX239" s="388"/>
      <c r="AY239" s="388"/>
      <c r="AZ239" s="388"/>
      <c r="BA239" s="388"/>
      <c r="BB239" s="388"/>
      <c r="BC239" s="388"/>
      <c r="BD239" s="388"/>
      <c r="BE239" s="389"/>
      <c r="BF239" s="37"/>
      <c r="BG239" s="30"/>
      <c r="BH239" s="27"/>
      <c r="BI239" s="27"/>
      <c r="BJ239" s="27"/>
      <c r="BK239" s="27"/>
      <c r="BL239" s="27"/>
    </row>
    <row r="240" spans="1:64" s="2" customFormat="1" ht="11.25">
      <c r="A240" s="488"/>
      <c r="B240" s="227"/>
      <c r="C240" s="227"/>
      <c r="D240" s="310" t="s">
        <v>203</v>
      </c>
      <c r="E240" s="311"/>
      <c r="F240" s="311"/>
      <c r="G240" s="311"/>
      <c r="H240" s="311"/>
      <c r="I240" s="312"/>
      <c r="J240" s="310" t="s">
        <v>204</v>
      </c>
      <c r="K240" s="311"/>
      <c r="L240" s="311"/>
      <c r="M240" s="311"/>
      <c r="N240" s="311"/>
      <c r="O240" s="312"/>
      <c r="P240" s="396" t="s">
        <v>275</v>
      </c>
      <c r="Q240" s="311"/>
      <c r="R240" s="311"/>
      <c r="S240" s="311"/>
      <c r="T240" s="311"/>
      <c r="U240" s="312"/>
      <c r="V240" s="387" t="s">
        <v>203</v>
      </c>
      <c r="W240" s="388"/>
      <c r="X240" s="388"/>
      <c r="Y240" s="388"/>
      <c r="Z240" s="388"/>
      <c r="AA240" s="388"/>
      <c r="AB240" s="388"/>
      <c r="AC240" s="388"/>
      <c r="AD240" s="388"/>
      <c r="AE240" s="388"/>
      <c r="AF240" s="388"/>
      <c r="AG240" s="389"/>
      <c r="AH240" s="387" t="s">
        <v>204</v>
      </c>
      <c r="AI240" s="388"/>
      <c r="AJ240" s="388"/>
      <c r="AK240" s="388"/>
      <c r="AL240" s="388"/>
      <c r="AM240" s="388"/>
      <c r="AN240" s="388"/>
      <c r="AO240" s="388"/>
      <c r="AP240" s="388"/>
      <c r="AQ240" s="388"/>
      <c r="AR240" s="388"/>
      <c r="AS240" s="389"/>
      <c r="AT240" s="387" t="s">
        <v>276</v>
      </c>
      <c r="AU240" s="388"/>
      <c r="AV240" s="388"/>
      <c r="AW240" s="388"/>
      <c r="AX240" s="388"/>
      <c r="AY240" s="388"/>
      <c r="AZ240" s="388"/>
      <c r="BA240" s="388"/>
      <c r="BB240" s="388"/>
      <c r="BC240" s="388"/>
      <c r="BD240" s="388"/>
      <c r="BE240" s="389"/>
      <c r="BF240" s="37"/>
      <c r="BG240" s="30"/>
      <c r="BH240" s="27"/>
      <c r="BI240" s="27"/>
      <c r="BJ240" s="27"/>
      <c r="BK240" s="27"/>
      <c r="BL240" s="27"/>
    </row>
    <row r="241" spans="1:64" s="2" customFormat="1" ht="11.25">
      <c r="A241" s="488"/>
      <c r="B241" s="227"/>
      <c r="C241" s="227"/>
      <c r="D241" s="313"/>
      <c r="E241" s="314"/>
      <c r="F241" s="314"/>
      <c r="G241" s="314"/>
      <c r="H241" s="314"/>
      <c r="I241" s="315"/>
      <c r="J241" s="313"/>
      <c r="K241" s="314"/>
      <c r="L241" s="314"/>
      <c r="M241" s="314"/>
      <c r="N241" s="314"/>
      <c r="O241" s="315"/>
      <c r="P241" s="313"/>
      <c r="Q241" s="314"/>
      <c r="R241" s="314"/>
      <c r="S241" s="314"/>
      <c r="T241" s="314"/>
      <c r="U241" s="315"/>
      <c r="V241" s="327" t="s">
        <v>206</v>
      </c>
      <c r="W241" s="328"/>
      <c r="X241" s="328"/>
      <c r="Y241" s="328"/>
      <c r="Z241" s="328"/>
      <c r="AA241" s="329"/>
      <c r="AB241" s="327" t="s">
        <v>205</v>
      </c>
      <c r="AC241" s="328"/>
      <c r="AD241" s="328"/>
      <c r="AE241" s="328"/>
      <c r="AF241" s="328"/>
      <c r="AG241" s="329"/>
      <c r="AH241" s="327" t="s">
        <v>206</v>
      </c>
      <c r="AI241" s="328"/>
      <c r="AJ241" s="328"/>
      <c r="AK241" s="328"/>
      <c r="AL241" s="328"/>
      <c r="AM241" s="329"/>
      <c r="AN241" s="327" t="s">
        <v>205</v>
      </c>
      <c r="AO241" s="328"/>
      <c r="AP241" s="328"/>
      <c r="AQ241" s="328"/>
      <c r="AR241" s="328"/>
      <c r="AS241" s="329"/>
      <c r="AT241" s="327" t="s">
        <v>206</v>
      </c>
      <c r="AU241" s="328"/>
      <c r="AV241" s="328"/>
      <c r="AW241" s="328"/>
      <c r="AX241" s="328"/>
      <c r="AY241" s="329"/>
      <c r="AZ241" s="327" t="s">
        <v>205</v>
      </c>
      <c r="BA241" s="328"/>
      <c r="BB241" s="328"/>
      <c r="BC241" s="328"/>
      <c r="BD241" s="328"/>
      <c r="BE241" s="329"/>
      <c r="BF241" s="37"/>
      <c r="BG241" s="30"/>
      <c r="BH241" s="27"/>
      <c r="BI241" s="27"/>
      <c r="BJ241" s="27"/>
      <c r="BK241" s="27"/>
      <c r="BL241" s="27"/>
    </row>
    <row r="242" spans="1:64" s="2" customFormat="1" ht="11.25">
      <c r="A242" s="488"/>
      <c r="B242" s="327" t="s">
        <v>48</v>
      </c>
      <c r="C242" s="329"/>
      <c r="D242" s="390" t="s">
        <v>451</v>
      </c>
      <c r="E242" s="391"/>
      <c r="F242" s="391"/>
      <c r="G242" s="391"/>
      <c r="H242" s="391"/>
      <c r="I242" s="392"/>
      <c r="J242" s="390" t="s">
        <v>451</v>
      </c>
      <c r="K242" s="391"/>
      <c r="L242" s="391"/>
      <c r="M242" s="391"/>
      <c r="N242" s="391"/>
      <c r="O242" s="392"/>
      <c r="P242" s="390" t="s">
        <v>451</v>
      </c>
      <c r="Q242" s="391"/>
      <c r="R242" s="391"/>
      <c r="S242" s="391"/>
      <c r="T242" s="391"/>
      <c r="U242" s="392"/>
      <c r="V242" s="390" t="s">
        <v>451</v>
      </c>
      <c r="W242" s="391"/>
      <c r="X242" s="391"/>
      <c r="Y242" s="391"/>
      <c r="Z242" s="391"/>
      <c r="AA242" s="392"/>
      <c r="AB242" s="390" t="s">
        <v>452</v>
      </c>
      <c r="AC242" s="391"/>
      <c r="AD242" s="391"/>
      <c r="AE242" s="391"/>
      <c r="AF242" s="391"/>
      <c r="AG242" s="392"/>
      <c r="AH242" s="390" t="s">
        <v>451</v>
      </c>
      <c r="AI242" s="391"/>
      <c r="AJ242" s="391"/>
      <c r="AK242" s="391"/>
      <c r="AL242" s="391"/>
      <c r="AM242" s="392"/>
      <c r="AN242" s="390" t="s">
        <v>452</v>
      </c>
      <c r="AO242" s="391"/>
      <c r="AP242" s="391"/>
      <c r="AQ242" s="391"/>
      <c r="AR242" s="391"/>
      <c r="AS242" s="392"/>
      <c r="AT242" s="390" t="s">
        <v>451</v>
      </c>
      <c r="AU242" s="391"/>
      <c r="AV242" s="391"/>
      <c r="AW242" s="391"/>
      <c r="AX242" s="391"/>
      <c r="AY242" s="392"/>
      <c r="AZ242" s="390" t="s">
        <v>452</v>
      </c>
      <c r="BA242" s="391"/>
      <c r="BB242" s="391"/>
      <c r="BC242" s="391"/>
      <c r="BD242" s="391"/>
      <c r="BE242" s="392"/>
      <c r="BF242" s="37"/>
      <c r="BG242" s="30"/>
      <c r="BH242" s="27"/>
      <c r="BI242" s="27"/>
      <c r="BJ242" s="27"/>
      <c r="BK242" s="27"/>
      <c r="BL242" s="27"/>
    </row>
    <row r="243" spans="1:64" s="2" customFormat="1" ht="11.25">
      <c r="A243" s="488"/>
      <c r="B243" s="327" t="s">
        <v>49</v>
      </c>
      <c r="C243" s="329"/>
      <c r="D243" s="348"/>
      <c r="E243" s="349"/>
      <c r="F243" s="349"/>
      <c r="G243" s="349"/>
      <c r="H243" s="349"/>
      <c r="I243" s="350"/>
      <c r="J243" s="348"/>
      <c r="K243" s="349"/>
      <c r="L243" s="349"/>
      <c r="M243" s="349"/>
      <c r="N243" s="349"/>
      <c r="O243" s="350"/>
      <c r="P243" s="348"/>
      <c r="Q243" s="349"/>
      <c r="R243" s="349"/>
      <c r="S243" s="349"/>
      <c r="T243" s="349"/>
      <c r="U243" s="350"/>
      <c r="V243" s="348"/>
      <c r="W243" s="349"/>
      <c r="X243" s="349"/>
      <c r="Y243" s="349"/>
      <c r="Z243" s="349"/>
      <c r="AA243" s="350"/>
      <c r="AB243" s="390"/>
      <c r="AC243" s="391"/>
      <c r="AD243" s="391"/>
      <c r="AE243" s="391"/>
      <c r="AF243" s="391"/>
      <c r="AG243" s="392"/>
      <c r="AH243" s="348"/>
      <c r="AI243" s="349"/>
      <c r="AJ243" s="349"/>
      <c r="AK243" s="349"/>
      <c r="AL243" s="349"/>
      <c r="AM243" s="350"/>
      <c r="AN243" s="390"/>
      <c r="AO243" s="391"/>
      <c r="AP243" s="391"/>
      <c r="AQ243" s="391"/>
      <c r="AR243" s="391"/>
      <c r="AS243" s="392"/>
      <c r="AT243" s="348"/>
      <c r="AU243" s="349"/>
      <c r="AV243" s="349"/>
      <c r="AW243" s="349"/>
      <c r="AX243" s="349"/>
      <c r="AY243" s="350"/>
      <c r="AZ243" s="390"/>
      <c r="BA243" s="391"/>
      <c r="BB243" s="391"/>
      <c r="BC243" s="391"/>
      <c r="BD243" s="391"/>
      <c r="BE243" s="392"/>
      <c r="BF243" s="37"/>
      <c r="BG243" s="30"/>
      <c r="BH243" s="27"/>
      <c r="BI243" s="27"/>
      <c r="BJ243" s="27"/>
      <c r="BK243" s="27"/>
      <c r="BL243" s="27"/>
    </row>
    <row r="244" spans="1:64" s="2" customFormat="1" ht="11.25">
      <c r="A244" s="489"/>
      <c r="B244" s="327" t="s">
        <v>50</v>
      </c>
      <c r="C244" s="329"/>
      <c r="D244" s="348"/>
      <c r="E244" s="349"/>
      <c r="F244" s="349"/>
      <c r="G244" s="349"/>
      <c r="H244" s="349"/>
      <c r="I244" s="350"/>
      <c r="J244" s="348"/>
      <c r="K244" s="349"/>
      <c r="L244" s="349"/>
      <c r="M244" s="349"/>
      <c r="N244" s="349"/>
      <c r="O244" s="350"/>
      <c r="P244" s="348"/>
      <c r="Q244" s="349"/>
      <c r="R244" s="349"/>
      <c r="S244" s="349"/>
      <c r="T244" s="349"/>
      <c r="U244" s="350"/>
      <c r="V244" s="348"/>
      <c r="W244" s="349"/>
      <c r="X244" s="349"/>
      <c r="Y244" s="349"/>
      <c r="Z244" s="349"/>
      <c r="AA244" s="350"/>
      <c r="AB244" s="390"/>
      <c r="AC244" s="391"/>
      <c r="AD244" s="391"/>
      <c r="AE244" s="391"/>
      <c r="AF244" s="391"/>
      <c r="AG244" s="392"/>
      <c r="AH244" s="348"/>
      <c r="AI244" s="349"/>
      <c r="AJ244" s="349"/>
      <c r="AK244" s="349"/>
      <c r="AL244" s="349"/>
      <c r="AM244" s="350"/>
      <c r="AN244" s="390"/>
      <c r="AO244" s="391"/>
      <c r="AP244" s="391"/>
      <c r="AQ244" s="391"/>
      <c r="AR244" s="391"/>
      <c r="AS244" s="392"/>
      <c r="AT244" s="348"/>
      <c r="AU244" s="349"/>
      <c r="AV244" s="349"/>
      <c r="AW244" s="349"/>
      <c r="AX244" s="349"/>
      <c r="AY244" s="350"/>
      <c r="AZ244" s="390"/>
      <c r="BA244" s="391"/>
      <c r="BB244" s="391"/>
      <c r="BC244" s="391"/>
      <c r="BD244" s="391"/>
      <c r="BE244" s="392"/>
      <c r="BF244" s="37"/>
      <c r="BG244" s="30"/>
      <c r="BH244" s="27"/>
      <c r="BI244" s="27"/>
      <c r="BJ244" s="27"/>
      <c r="BK244" s="27"/>
      <c r="BL244" s="28"/>
    </row>
    <row r="245" spans="1:64" s="2" customFormat="1" ht="6" customHeight="1">
      <c r="A245" s="164"/>
      <c r="B245" s="165"/>
      <c r="C245" s="165"/>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152"/>
      <c r="AU245" s="152"/>
      <c r="AV245" s="152"/>
      <c r="AW245" s="152"/>
      <c r="AX245" s="152"/>
      <c r="AY245" s="152"/>
      <c r="AZ245" s="152"/>
      <c r="BA245" s="152"/>
      <c r="BB245" s="152"/>
      <c r="BC245" s="152"/>
      <c r="BD245" s="152"/>
      <c r="BE245" s="152"/>
      <c r="BF245" s="26"/>
      <c r="BG245" s="33"/>
      <c r="BH245" s="27"/>
      <c r="BI245" s="27"/>
      <c r="BJ245" s="27"/>
      <c r="BK245" s="27"/>
      <c r="BL245" s="27"/>
    </row>
    <row r="246" spans="1:64" ht="13.5" customHeight="1">
      <c r="A246" s="487" t="s">
        <v>96</v>
      </c>
      <c r="B246" s="13"/>
      <c r="C246" s="13"/>
      <c r="D246" s="310" t="s">
        <v>208</v>
      </c>
      <c r="E246" s="311"/>
      <c r="F246" s="311"/>
      <c r="G246" s="311"/>
      <c r="H246" s="351"/>
      <c r="I246" s="351"/>
      <c r="J246" s="351"/>
      <c r="K246" s="351"/>
      <c r="L246" s="328" t="s">
        <v>209</v>
      </c>
      <c r="M246" s="328"/>
      <c r="N246" s="328"/>
      <c r="O246" s="329"/>
      <c r="P246" s="310" t="s">
        <v>201</v>
      </c>
      <c r="Q246" s="311"/>
      <c r="R246" s="311"/>
      <c r="S246" s="311"/>
      <c r="T246" s="351"/>
      <c r="U246" s="351"/>
      <c r="V246" s="351"/>
      <c r="W246" s="351"/>
      <c r="X246" s="328" t="s">
        <v>209</v>
      </c>
      <c r="Y246" s="328"/>
      <c r="Z246" s="328"/>
      <c r="AA246" s="329"/>
      <c r="AB246" s="310" t="s">
        <v>201</v>
      </c>
      <c r="AC246" s="311"/>
      <c r="AD246" s="311"/>
      <c r="AE246" s="311"/>
      <c r="AF246" s="351"/>
      <c r="AG246" s="351"/>
      <c r="AH246" s="351"/>
      <c r="AI246" s="351"/>
      <c r="AJ246" s="328" t="s">
        <v>209</v>
      </c>
      <c r="AK246" s="328"/>
      <c r="AL246" s="328"/>
      <c r="AM246" s="329"/>
      <c r="AN246" s="310" t="s">
        <v>201</v>
      </c>
      <c r="AO246" s="311"/>
      <c r="AP246" s="311"/>
      <c r="AQ246" s="311"/>
      <c r="AR246" s="351"/>
      <c r="AS246" s="351"/>
      <c r="AT246" s="351"/>
      <c r="AU246" s="351"/>
      <c r="AV246" s="328" t="s">
        <v>209</v>
      </c>
      <c r="AW246" s="328"/>
      <c r="AX246" s="328"/>
      <c r="AY246" s="329"/>
      <c r="AZ246" s="310" t="s">
        <v>201</v>
      </c>
      <c r="BA246" s="311"/>
      <c r="BB246" s="311"/>
      <c r="BC246" s="311"/>
      <c r="BD246" s="351"/>
      <c r="BE246" s="351"/>
      <c r="BF246" s="351"/>
      <c r="BG246" s="351"/>
      <c r="BH246" s="328" t="s">
        <v>209</v>
      </c>
      <c r="BI246" s="328"/>
      <c r="BJ246" s="328"/>
      <c r="BK246" s="329"/>
      <c r="BL246" s="29"/>
    </row>
    <row r="247" spans="1:64" s="8" customFormat="1" ht="13.5" customHeight="1">
      <c r="A247" s="488"/>
      <c r="B247" s="14"/>
      <c r="C247" s="14"/>
      <c r="D247" s="270"/>
      <c r="E247" s="271"/>
      <c r="F247" s="271"/>
      <c r="G247" s="271"/>
      <c r="H247" s="327" t="s">
        <v>245</v>
      </c>
      <c r="I247" s="328"/>
      <c r="J247" s="328"/>
      <c r="K247" s="328"/>
      <c r="L247" s="328"/>
      <c r="M247" s="328"/>
      <c r="N247" s="328"/>
      <c r="O247" s="329"/>
      <c r="P247" s="270"/>
      <c r="Q247" s="271"/>
      <c r="R247" s="271"/>
      <c r="S247" s="271"/>
      <c r="T247" s="327" t="s">
        <v>245</v>
      </c>
      <c r="U247" s="328"/>
      <c r="V247" s="328"/>
      <c r="W247" s="328"/>
      <c r="X247" s="328"/>
      <c r="Y247" s="328"/>
      <c r="Z247" s="328"/>
      <c r="AA247" s="329"/>
      <c r="AB247" s="270"/>
      <c r="AC247" s="271"/>
      <c r="AD247" s="271"/>
      <c r="AE247" s="271"/>
      <c r="AF247" s="327" t="s">
        <v>245</v>
      </c>
      <c r="AG247" s="328"/>
      <c r="AH247" s="328"/>
      <c r="AI247" s="328"/>
      <c r="AJ247" s="328"/>
      <c r="AK247" s="328"/>
      <c r="AL247" s="328"/>
      <c r="AM247" s="329"/>
      <c r="AN247" s="270"/>
      <c r="AO247" s="271"/>
      <c r="AP247" s="271"/>
      <c r="AQ247" s="271"/>
      <c r="AR247" s="327" t="s">
        <v>245</v>
      </c>
      <c r="AS247" s="328"/>
      <c r="AT247" s="328"/>
      <c r="AU247" s="328"/>
      <c r="AV247" s="328"/>
      <c r="AW247" s="328"/>
      <c r="AX247" s="328"/>
      <c r="AY247" s="329"/>
      <c r="AZ247" s="270"/>
      <c r="BA247" s="271"/>
      <c r="BB247" s="271"/>
      <c r="BC247" s="271"/>
      <c r="BD247" s="327" t="s">
        <v>245</v>
      </c>
      <c r="BE247" s="328"/>
      <c r="BF247" s="328"/>
      <c r="BG247" s="328"/>
      <c r="BH247" s="328"/>
      <c r="BI247" s="328"/>
      <c r="BJ247" s="328"/>
      <c r="BK247" s="329"/>
      <c r="BL247" s="29"/>
    </row>
    <row r="248" spans="1:64" ht="11.25">
      <c r="A248" s="488"/>
      <c r="B248" s="327" t="s">
        <v>56</v>
      </c>
      <c r="C248" s="329"/>
      <c r="D248" s="348"/>
      <c r="E248" s="349"/>
      <c r="F248" s="349"/>
      <c r="G248" s="350"/>
      <c r="H248" s="438"/>
      <c r="I248" s="439"/>
      <c r="J248" s="439"/>
      <c r="K248" s="439"/>
      <c r="L248" s="439"/>
      <c r="M248" s="439"/>
      <c r="N248" s="439"/>
      <c r="O248" s="440"/>
      <c r="P248" s="348"/>
      <c r="Q248" s="349"/>
      <c r="R248" s="349"/>
      <c r="S248" s="350"/>
      <c r="T248" s="438"/>
      <c r="U248" s="439"/>
      <c r="V248" s="439"/>
      <c r="W248" s="439"/>
      <c r="X248" s="439"/>
      <c r="Y248" s="439"/>
      <c r="Z248" s="439"/>
      <c r="AA248" s="440"/>
      <c r="AB248" s="348"/>
      <c r="AC248" s="349"/>
      <c r="AD248" s="349"/>
      <c r="AE248" s="350"/>
      <c r="AF248" s="438"/>
      <c r="AG248" s="439"/>
      <c r="AH248" s="439"/>
      <c r="AI248" s="439"/>
      <c r="AJ248" s="439"/>
      <c r="AK248" s="439"/>
      <c r="AL248" s="439"/>
      <c r="AM248" s="440"/>
      <c r="AN248" s="348"/>
      <c r="AO248" s="349"/>
      <c r="AP248" s="349"/>
      <c r="AQ248" s="350"/>
      <c r="AR248" s="438"/>
      <c r="AS248" s="439"/>
      <c r="AT248" s="439"/>
      <c r="AU248" s="439"/>
      <c r="AV248" s="439"/>
      <c r="AW248" s="439"/>
      <c r="AX248" s="439"/>
      <c r="AY248" s="440"/>
      <c r="AZ248" s="348"/>
      <c r="BA248" s="349"/>
      <c r="BB248" s="349"/>
      <c r="BC248" s="350"/>
      <c r="BD248" s="438"/>
      <c r="BE248" s="439"/>
      <c r="BF248" s="439"/>
      <c r="BG248" s="439"/>
      <c r="BH248" s="439"/>
      <c r="BI248" s="439"/>
      <c r="BJ248" s="439"/>
      <c r="BK248" s="440"/>
      <c r="BL248" s="29"/>
    </row>
    <row r="249" spans="1:64" ht="11.25">
      <c r="A249" s="488"/>
      <c r="B249" s="327" t="s">
        <v>57</v>
      </c>
      <c r="C249" s="329"/>
      <c r="D249" s="348"/>
      <c r="E249" s="349"/>
      <c r="F249" s="349"/>
      <c r="G249" s="350"/>
      <c r="H249" s="438"/>
      <c r="I249" s="439"/>
      <c r="J249" s="439"/>
      <c r="K249" s="439"/>
      <c r="L249" s="439"/>
      <c r="M249" s="439"/>
      <c r="N249" s="439"/>
      <c r="O249" s="440"/>
      <c r="P249" s="348"/>
      <c r="Q249" s="349"/>
      <c r="R249" s="349"/>
      <c r="S249" s="350"/>
      <c r="T249" s="438"/>
      <c r="U249" s="439"/>
      <c r="V249" s="439"/>
      <c r="W249" s="439"/>
      <c r="X249" s="439"/>
      <c r="Y249" s="439"/>
      <c r="Z249" s="439"/>
      <c r="AA249" s="440"/>
      <c r="AB249" s="348"/>
      <c r="AC249" s="349"/>
      <c r="AD249" s="349"/>
      <c r="AE249" s="350"/>
      <c r="AF249" s="438"/>
      <c r="AG249" s="439"/>
      <c r="AH249" s="439"/>
      <c r="AI249" s="439"/>
      <c r="AJ249" s="439"/>
      <c r="AK249" s="439"/>
      <c r="AL249" s="439"/>
      <c r="AM249" s="440"/>
      <c r="AN249" s="348"/>
      <c r="AO249" s="349"/>
      <c r="AP249" s="349"/>
      <c r="AQ249" s="350"/>
      <c r="AR249" s="438"/>
      <c r="AS249" s="439"/>
      <c r="AT249" s="439"/>
      <c r="AU249" s="439"/>
      <c r="AV249" s="439"/>
      <c r="AW249" s="439"/>
      <c r="AX249" s="439"/>
      <c r="AY249" s="440"/>
      <c r="AZ249" s="348"/>
      <c r="BA249" s="349"/>
      <c r="BB249" s="349"/>
      <c r="BC249" s="350"/>
      <c r="BD249" s="438"/>
      <c r="BE249" s="439"/>
      <c r="BF249" s="439"/>
      <c r="BG249" s="439"/>
      <c r="BH249" s="439"/>
      <c r="BI249" s="439"/>
      <c r="BJ249" s="439"/>
      <c r="BK249" s="440"/>
      <c r="BL249" s="29"/>
    </row>
    <row r="250" spans="1:64" ht="11.25">
      <c r="A250" s="488"/>
      <c r="B250" s="327" t="s">
        <v>58</v>
      </c>
      <c r="C250" s="329"/>
      <c r="D250" s="348"/>
      <c r="E250" s="349"/>
      <c r="F250" s="349"/>
      <c r="G250" s="350"/>
      <c r="H250" s="438"/>
      <c r="I250" s="439"/>
      <c r="J250" s="439"/>
      <c r="K250" s="439"/>
      <c r="L250" s="439"/>
      <c r="M250" s="439"/>
      <c r="N250" s="439"/>
      <c r="O250" s="440"/>
      <c r="P250" s="348"/>
      <c r="Q250" s="349"/>
      <c r="R250" s="349"/>
      <c r="S250" s="350"/>
      <c r="T250" s="438"/>
      <c r="U250" s="439"/>
      <c r="V250" s="439"/>
      <c r="W250" s="439"/>
      <c r="X250" s="439"/>
      <c r="Y250" s="439"/>
      <c r="Z250" s="439"/>
      <c r="AA250" s="440"/>
      <c r="AB250" s="348"/>
      <c r="AC250" s="349"/>
      <c r="AD250" s="349"/>
      <c r="AE250" s="350"/>
      <c r="AF250" s="438"/>
      <c r="AG250" s="439"/>
      <c r="AH250" s="439"/>
      <c r="AI250" s="439"/>
      <c r="AJ250" s="439"/>
      <c r="AK250" s="439"/>
      <c r="AL250" s="439"/>
      <c r="AM250" s="440"/>
      <c r="AN250" s="348"/>
      <c r="AO250" s="349"/>
      <c r="AP250" s="349"/>
      <c r="AQ250" s="350"/>
      <c r="AR250" s="438"/>
      <c r="AS250" s="439"/>
      <c r="AT250" s="439"/>
      <c r="AU250" s="439"/>
      <c r="AV250" s="439"/>
      <c r="AW250" s="439"/>
      <c r="AX250" s="439"/>
      <c r="AY250" s="440"/>
      <c r="AZ250" s="348"/>
      <c r="BA250" s="349"/>
      <c r="BB250" s="349"/>
      <c r="BC250" s="350"/>
      <c r="BD250" s="438"/>
      <c r="BE250" s="439"/>
      <c r="BF250" s="439"/>
      <c r="BG250" s="439"/>
      <c r="BH250" s="439"/>
      <c r="BI250" s="439"/>
      <c r="BJ250" s="439"/>
      <c r="BK250" s="440"/>
      <c r="BL250" s="29"/>
    </row>
    <row r="251" spans="1:64" ht="11.25">
      <c r="A251" s="488"/>
      <c r="B251" s="327" t="s">
        <v>43</v>
      </c>
      <c r="C251" s="329"/>
      <c r="D251" s="348"/>
      <c r="E251" s="349"/>
      <c r="F251" s="349"/>
      <c r="G251" s="350"/>
      <c r="H251" s="438"/>
      <c r="I251" s="439"/>
      <c r="J251" s="439"/>
      <c r="K251" s="439"/>
      <c r="L251" s="439"/>
      <c r="M251" s="439"/>
      <c r="N251" s="439"/>
      <c r="O251" s="440"/>
      <c r="P251" s="348"/>
      <c r="Q251" s="349"/>
      <c r="R251" s="349"/>
      <c r="S251" s="350"/>
      <c r="T251" s="438"/>
      <c r="U251" s="439"/>
      <c r="V251" s="439"/>
      <c r="W251" s="439"/>
      <c r="X251" s="439"/>
      <c r="Y251" s="439"/>
      <c r="Z251" s="439"/>
      <c r="AA251" s="440"/>
      <c r="AB251" s="348"/>
      <c r="AC251" s="349"/>
      <c r="AD251" s="349"/>
      <c r="AE251" s="350"/>
      <c r="AF251" s="438"/>
      <c r="AG251" s="439"/>
      <c r="AH251" s="439"/>
      <c r="AI251" s="439"/>
      <c r="AJ251" s="439"/>
      <c r="AK251" s="439"/>
      <c r="AL251" s="439"/>
      <c r="AM251" s="440"/>
      <c r="AN251" s="348"/>
      <c r="AO251" s="349"/>
      <c r="AP251" s="349"/>
      <c r="AQ251" s="350"/>
      <c r="AR251" s="438"/>
      <c r="AS251" s="439"/>
      <c r="AT251" s="439"/>
      <c r="AU251" s="439"/>
      <c r="AV251" s="439"/>
      <c r="AW251" s="439"/>
      <c r="AX251" s="439"/>
      <c r="AY251" s="440"/>
      <c r="AZ251" s="348"/>
      <c r="BA251" s="349"/>
      <c r="BB251" s="349"/>
      <c r="BC251" s="350"/>
      <c r="BD251" s="438"/>
      <c r="BE251" s="439"/>
      <c r="BF251" s="439"/>
      <c r="BG251" s="439"/>
      <c r="BH251" s="439"/>
      <c r="BI251" s="439"/>
      <c r="BJ251" s="439"/>
      <c r="BK251" s="440"/>
      <c r="BL251" s="67"/>
    </row>
    <row r="252" spans="1:64" s="2" customFormat="1" ht="25.5" customHeight="1">
      <c r="A252" s="489"/>
      <c r="B252" s="327" t="s">
        <v>202</v>
      </c>
      <c r="C252" s="329"/>
      <c r="D252" s="590"/>
      <c r="E252" s="591"/>
      <c r="F252" s="591"/>
      <c r="G252" s="591"/>
      <c r="H252" s="591"/>
      <c r="I252" s="591"/>
      <c r="J252" s="591"/>
      <c r="K252" s="591"/>
      <c r="L252" s="591"/>
      <c r="M252" s="591"/>
      <c r="N252" s="591"/>
      <c r="O252" s="592"/>
      <c r="P252" s="590"/>
      <c r="Q252" s="591"/>
      <c r="R252" s="591"/>
      <c r="S252" s="591"/>
      <c r="T252" s="591"/>
      <c r="U252" s="591"/>
      <c r="V252" s="591"/>
      <c r="W252" s="591"/>
      <c r="X252" s="591"/>
      <c r="Y252" s="591"/>
      <c r="Z252" s="591"/>
      <c r="AA252" s="592"/>
      <c r="AB252" s="590"/>
      <c r="AC252" s="591"/>
      <c r="AD252" s="591"/>
      <c r="AE252" s="591"/>
      <c r="AF252" s="591"/>
      <c r="AG252" s="591"/>
      <c r="AH252" s="591"/>
      <c r="AI252" s="591"/>
      <c r="AJ252" s="591"/>
      <c r="AK252" s="591"/>
      <c r="AL252" s="591"/>
      <c r="AM252" s="592"/>
      <c r="AN252" s="590"/>
      <c r="AO252" s="591"/>
      <c r="AP252" s="591"/>
      <c r="AQ252" s="591"/>
      <c r="AR252" s="591"/>
      <c r="AS252" s="591"/>
      <c r="AT252" s="591"/>
      <c r="AU252" s="591"/>
      <c r="AV252" s="591"/>
      <c r="AW252" s="591"/>
      <c r="AX252" s="591"/>
      <c r="AY252" s="592"/>
      <c r="AZ252" s="590"/>
      <c r="BA252" s="591"/>
      <c r="BB252" s="591"/>
      <c r="BC252" s="591"/>
      <c r="BD252" s="591"/>
      <c r="BE252" s="591"/>
      <c r="BF252" s="591"/>
      <c r="BG252" s="591"/>
      <c r="BH252" s="591"/>
      <c r="BI252" s="591"/>
      <c r="BJ252" s="591"/>
      <c r="BK252" s="592"/>
      <c r="BL252" s="80"/>
    </row>
    <row r="253" spans="1:64" s="2" customFormat="1" ht="6" customHeight="1">
      <c r="A253" s="163"/>
      <c r="B253" s="161"/>
      <c r="C253" s="161"/>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8"/>
      <c r="AU253" s="28"/>
      <c r="AV253" s="28"/>
      <c r="AW253" s="28"/>
      <c r="AX253" s="28"/>
      <c r="AY253" s="28"/>
      <c r="AZ253" s="28"/>
      <c r="BA253" s="28"/>
      <c r="BB253" s="28"/>
      <c r="BC253" s="28"/>
      <c r="BD253" s="28"/>
      <c r="BE253" s="28"/>
      <c r="BF253" s="26"/>
      <c r="BG253" s="33"/>
      <c r="BH253" s="27"/>
      <c r="BI253" s="27"/>
      <c r="BJ253" s="27"/>
      <c r="BK253" s="27"/>
      <c r="BL253" s="27"/>
    </row>
    <row r="254" spans="1:64" ht="13.5" customHeight="1">
      <c r="A254" s="396" t="s">
        <v>85</v>
      </c>
      <c r="B254" s="493"/>
      <c r="C254" s="494"/>
      <c r="D254" s="310" t="s">
        <v>86</v>
      </c>
      <c r="E254" s="311"/>
      <c r="F254" s="311"/>
      <c r="G254" s="311"/>
      <c r="H254" s="311"/>
      <c r="I254" s="311"/>
      <c r="J254" s="311"/>
      <c r="K254" s="311"/>
      <c r="L254" s="311"/>
      <c r="M254" s="311"/>
      <c r="N254" s="311"/>
      <c r="O254" s="311"/>
      <c r="P254" s="311"/>
      <c r="Q254" s="311"/>
      <c r="R254" s="312"/>
      <c r="S254" s="310" t="s">
        <v>201</v>
      </c>
      <c r="T254" s="311"/>
      <c r="U254" s="311"/>
      <c r="V254" s="311"/>
      <c r="W254" s="593">
        <v>26</v>
      </c>
      <c r="X254" s="593"/>
      <c r="Y254" s="593"/>
      <c r="Z254" s="328" t="s">
        <v>227</v>
      </c>
      <c r="AA254" s="328"/>
      <c r="AB254" s="328"/>
      <c r="AC254" s="329"/>
      <c r="AD254" s="310" t="s">
        <v>201</v>
      </c>
      <c r="AE254" s="311"/>
      <c r="AF254" s="311"/>
      <c r="AG254" s="311"/>
      <c r="AH254" s="593">
        <f>W254-1</f>
        <v>25</v>
      </c>
      <c r="AI254" s="593"/>
      <c r="AJ254" s="593"/>
      <c r="AK254" s="328" t="s">
        <v>209</v>
      </c>
      <c r="AL254" s="328"/>
      <c r="AM254" s="328"/>
      <c r="AN254" s="329"/>
      <c r="AO254" s="310" t="s">
        <v>201</v>
      </c>
      <c r="AP254" s="311"/>
      <c r="AQ254" s="311"/>
      <c r="AR254" s="311"/>
      <c r="AS254" s="593">
        <f>W254-2</f>
        <v>24</v>
      </c>
      <c r="AT254" s="593"/>
      <c r="AU254" s="593"/>
      <c r="AV254" s="328" t="s">
        <v>209</v>
      </c>
      <c r="AW254" s="328"/>
      <c r="AX254" s="328"/>
      <c r="AY254" s="329"/>
      <c r="AZ254" s="37"/>
      <c r="BA254" s="30"/>
      <c r="BB254" s="15"/>
      <c r="BC254" s="15"/>
      <c r="BD254" s="15"/>
      <c r="BE254" s="15"/>
      <c r="BF254" s="15"/>
      <c r="BG254" s="15"/>
      <c r="BH254" s="15"/>
      <c r="BI254" s="15"/>
      <c r="BJ254" s="15"/>
      <c r="BK254" s="15"/>
      <c r="BL254" s="35"/>
    </row>
    <row r="255" spans="1:64" s="8" customFormat="1" ht="11.25">
      <c r="A255" s="495"/>
      <c r="B255" s="496"/>
      <c r="C255" s="497"/>
      <c r="D255" s="313"/>
      <c r="E255" s="314"/>
      <c r="F255" s="314"/>
      <c r="G255" s="314"/>
      <c r="H255" s="314"/>
      <c r="I255" s="314"/>
      <c r="J255" s="314"/>
      <c r="K255" s="314"/>
      <c r="L255" s="314"/>
      <c r="M255" s="314"/>
      <c r="N255" s="314"/>
      <c r="O255" s="314"/>
      <c r="P255" s="314"/>
      <c r="Q255" s="314"/>
      <c r="R255" s="315"/>
      <c r="S255" s="223"/>
      <c r="T255" s="223"/>
      <c r="U255" s="223"/>
      <c r="V255" s="224"/>
      <c r="W255" s="327" t="s">
        <v>245</v>
      </c>
      <c r="X255" s="328"/>
      <c r="Y255" s="328"/>
      <c r="Z255" s="328"/>
      <c r="AA255" s="328"/>
      <c r="AB255" s="328"/>
      <c r="AC255" s="329"/>
      <c r="AD255" s="223"/>
      <c r="AE255" s="223"/>
      <c r="AF255" s="223"/>
      <c r="AG255" s="224"/>
      <c r="AH255" s="327" t="s">
        <v>245</v>
      </c>
      <c r="AI255" s="328"/>
      <c r="AJ255" s="328"/>
      <c r="AK255" s="328"/>
      <c r="AL255" s="328"/>
      <c r="AM255" s="328"/>
      <c r="AN255" s="329"/>
      <c r="AO255" s="223"/>
      <c r="AP255" s="223"/>
      <c r="AQ255" s="223"/>
      <c r="AR255" s="224"/>
      <c r="AS255" s="327" t="s">
        <v>245</v>
      </c>
      <c r="AT255" s="328"/>
      <c r="AU255" s="328"/>
      <c r="AV255" s="328"/>
      <c r="AW255" s="328"/>
      <c r="AX255" s="328"/>
      <c r="AY255" s="329"/>
      <c r="AZ255" s="37"/>
      <c r="BA255" s="30"/>
      <c r="BB255" s="15"/>
      <c r="BC255" s="15"/>
      <c r="BD255" s="15"/>
      <c r="BE255" s="15"/>
      <c r="BF255" s="15"/>
      <c r="BG255" s="15"/>
      <c r="BH255" s="15"/>
      <c r="BI255" s="15"/>
      <c r="BJ255" s="15"/>
      <c r="BK255" s="15"/>
      <c r="BL255" s="15"/>
    </row>
    <row r="256" spans="1:64" ht="13.5" customHeight="1">
      <c r="A256" s="495"/>
      <c r="B256" s="496"/>
      <c r="C256" s="497"/>
      <c r="D256" s="594" t="s">
        <v>377</v>
      </c>
      <c r="E256" s="595"/>
      <c r="F256" s="595"/>
      <c r="G256" s="595"/>
      <c r="H256" s="595"/>
      <c r="I256" s="595"/>
      <c r="J256" s="595"/>
      <c r="K256" s="595"/>
      <c r="L256" s="595"/>
      <c r="M256" s="595"/>
      <c r="N256" s="595"/>
      <c r="O256" s="595"/>
      <c r="P256" s="595"/>
      <c r="Q256" s="595"/>
      <c r="R256" s="596"/>
      <c r="S256" s="295"/>
      <c r="T256" s="296"/>
      <c r="U256" s="296"/>
      <c r="V256" s="297"/>
      <c r="W256" s="333"/>
      <c r="X256" s="334"/>
      <c r="Y256" s="334"/>
      <c r="Z256" s="334"/>
      <c r="AA256" s="334"/>
      <c r="AB256" s="334"/>
      <c r="AC256" s="335"/>
      <c r="AD256" s="295" t="s">
        <v>374</v>
      </c>
      <c r="AE256" s="296"/>
      <c r="AF256" s="296"/>
      <c r="AG256" s="297"/>
      <c r="AH256" s="333">
        <v>110</v>
      </c>
      <c r="AI256" s="334"/>
      <c r="AJ256" s="334"/>
      <c r="AK256" s="334"/>
      <c r="AL256" s="334"/>
      <c r="AM256" s="334"/>
      <c r="AN256" s="335"/>
      <c r="AO256" s="295"/>
      <c r="AP256" s="296"/>
      <c r="AQ256" s="296"/>
      <c r="AR256" s="297"/>
      <c r="AS256" s="333"/>
      <c r="AT256" s="334"/>
      <c r="AU256" s="334"/>
      <c r="AV256" s="334"/>
      <c r="AW256" s="334"/>
      <c r="AX256" s="334"/>
      <c r="AY256" s="335"/>
      <c r="AZ256" s="37"/>
      <c r="BA256" s="30"/>
      <c r="BB256" s="15"/>
      <c r="BC256" s="15"/>
      <c r="BD256" s="15"/>
      <c r="BE256" s="15"/>
      <c r="BF256" s="15"/>
      <c r="BG256" s="15"/>
      <c r="BH256" s="15"/>
      <c r="BI256" s="15"/>
      <c r="BJ256" s="15"/>
      <c r="BK256" s="15"/>
      <c r="BL256" s="15"/>
    </row>
    <row r="257" spans="1:64" ht="13.5" customHeight="1">
      <c r="A257" s="495"/>
      <c r="B257" s="496"/>
      <c r="C257" s="497"/>
      <c r="D257" s="393" t="s">
        <v>376</v>
      </c>
      <c r="E257" s="394"/>
      <c r="F257" s="394"/>
      <c r="G257" s="394"/>
      <c r="H257" s="394"/>
      <c r="I257" s="394"/>
      <c r="J257" s="394"/>
      <c r="K257" s="394"/>
      <c r="L257" s="394"/>
      <c r="M257" s="394"/>
      <c r="N257" s="394"/>
      <c r="O257" s="394"/>
      <c r="P257" s="394"/>
      <c r="Q257" s="394"/>
      <c r="R257" s="395"/>
      <c r="S257" s="273"/>
      <c r="T257" s="274"/>
      <c r="U257" s="274"/>
      <c r="V257" s="275"/>
      <c r="W257" s="304"/>
      <c r="X257" s="305"/>
      <c r="Y257" s="305"/>
      <c r="Z257" s="305"/>
      <c r="AA257" s="305"/>
      <c r="AB257" s="305"/>
      <c r="AC257" s="306"/>
      <c r="AD257" s="273" t="s">
        <v>374</v>
      </c>
      <c r="AE257" s="274"/>
      <c r="AF257" s="274"/>
      <c r="AG257" s="275"/>
      <c r="AH257" s="304">
        <v>80</v>
      </c>
      <c r="AI257" s="305"/>
      <c r="AJ257" s="305"/>
      <c r="AK257" s="305"/>
      <c r="AL257" s="305"/>
      <c r="AM257" s="305"/>
      <c r="AN257" s="306"/>
      <c r="AO257" s="273"/>
      <c r="AP257" s="274"/>
      <c r="AQ257" s="274"/>
      <c r="AR257" s="275"/>
      <c r="AS257" s="304"/>
      <c r="AT257" s="305"/>
      <c r="AU257" s="305"/>
      <c r="AV257" s="305"/>
      <c r="AW257" s="305"/>
      <c r="AX257" s="305"/>
      <c r="AY257" s="306"/>
      <c r="AZ257" s="37"/>
      <c r="BA257" s="30"/>
      <c r="BB257" s="15"/>
      <c r="BC257" s="15"/>
      <c r="BD257" s="15"/>
      <c r="BE257" s="15"/>
      <c r="BF257" s="15"/>
      <c r="BG257" s="15"/>
      <c r="BH257" s="15"/>
      <c r="BI257" s="15"/>
      <c r="BJ257" s="15"/>
      <c r="BK257" s="15"/>
      <c r="BL257" s="15"/>
    </row>
    <row r="258" spans="1:64" ht="13.5" customHeight="1">
      <c r="A258" s="495"/>
      <c r="B258" s="496"/>
      <c r="C258" s="497"/>
      <c r="D258" s="393" t="s">
        <v>378</v>
      </c>
      <c r="E258" s="394"/>
      <c r="F258" s="394"/>
      <c r="G258" s="394"/>
      <c r="H258" s="394"/>
      <c r="I258" s="394"/>
      <c r="J258" s="394"/>
      <c r="K258" s="394"/>
      <c r="L258" s="394"/>
      <c r="M258" s="394"/>
      <c r="N258" s="394"/>
      <c r="O258" s="394"/>
      <c r="P258" s="394"/>
      <c r="Q258" s="394"/>
      <c r="R258" s="395"/>
      <c r="S258" s="273"/>
      <c r="T258" s="274"/>
      <c r="U258" s="274"/>
      <c r="V258" s="275"/>
      <c r="W258" s="304"/>
      <c r="X258" s="305"/>
      <c r="Y258" s="305"/>
      <c r="Z258" s="305"/>
      <c r="AA258" s="305"/>
      <c r="AB258" s="305"/>
      <c r="AC258" s="306"/>
      <c r="AD258" s="273" t="s">
        <v>374</v>
      </c>
      <c r="AE258" s="274"/>
      <c r="AF258" s="274"/>
      <c r="AG258" s="275"/>
      <c r="AH258" s="304">
        <v>110</v>
      </c>
      <c r="AI258" s="305"/>
      <c r="AJ258" s="305"/>
      <c r="AK258" s="305"/>
      <c r="AL258" s="305"/>
      <c r="AM258" s="305"/>
      <c r="AN258" s="306"/>
      <c r="AO258" s="273"/>
      <c r="AP258" s="274"/>
      <c r="AQ258" s="274"/>
      <c r="AR258" s="275"/>
      <c r="AS258" s="304"/>
      <c r="AT258" s="305"/>
      <c r="AU258" s="305"/>
      <c r="AV258" s="305"/>
      <c r="AW258" s="305"/>
      <c r="AX258" s="305"/>
      <c r="AY258" s="306"/>
      <c r="AZ258" s="37"/>
      <c r="BA258" s="30"/>
      <c r="BB258" s="16"/>
      <c r="BC258" s="16"/>
      <c r="BD258" s="16"/>
      <c r="BE258" s="16"/>
      <c r="BF258" s="16"/>
      <c r="BG258" s="16"/>
      <c r="BH258" s="16"/>
      <c r="BI258" s="16"/>
      <c r="BJ258" s="16"/>
      <c r="BK258" s="16"/>
      <c r="BL258" s="16"/>
    </row>
    <row r="259" spans="1:64" ht="13.5" customHeight="1">
      <c r="A259" s="495"/>
      <c r="B259" s="496"/>
      <c r="C259" s="497"/>
      <c r="D259" s="393" t="s">
        <v>379</v>
      </c>
      <c r="E259" s="394"/>
      <c r="F259" s="394"/>
      <c r="G259" s="394"/>
      <c r="H259" s="394"/>
      <c r="I259" s="394"/>
      <c r="J259" s="394"/>
      <c r="K259" s="394"/>
      <c r="L259" s="394"/>
      <c r="M259" s="394"/>
      <c r="N259" s="394"/>
      <c r="O259" s="394"/>
      <c r="P259" s="394"/>
      <c r="Q259" s="394"/>
      <c r="R259" s="395"/>
      <c r="S259" s="273"/>
      <c r="T259" s="274"/>
      <c r="U259" s="274"/>
      <c r="V259" s="275"/>
      <c r="W259" s="304"/>
      <c r="X259" s="305"/>
      <c r="Y259" s="305"/>
      <c r="Z259" s="305"/>
      <c r="AA259" s="305"/>
      <c r="AB259" s="305"/>
      <c r="AC259" s="306"/>
      <c r="AD259" s="273" t="s">
        <v>374</v>
      </c>
      <c r="AE259" s="274"/>
      <c r="AF259" s="274"/>
      <c r="AG259" s="275"/>
      <c r="AH259" s="304">
        <v>110</v>
      </c>
      <c r="AI259" s="305"/>
      <c r="AJ259" s="305"/>
      <c r="AK259" s="305"/>
      <c r="AL259" s="305"/>
      <c r="AM259" s="305"/>
      <c r="AN259" s="306"/>
      <c r="AO259" s="273"/>
      <c r="AP259" s="274"/>
      <c r="AQ259" s="274"/>
      <c r="AR259" s="275"/>
      <c r="AS259" s="304"/>
      <c r="AT259" s="305"/>
      <c r="AU259" s="305"/>
      <c r="AV259" s="305"/>
      <c r="AW259" s="305"/>
      <c r="AX259" s="305"/>
      <c r="AY259" s="306"/>
      <c r="AZ259" s="37"/>
      <c r="BA259" s="30"/>
      <c r="BB259" s="16"/>
      <c r="BC259" s="16"/>
      <c r="BD259" s="16"/>
      <c r="BE259" s="16"/>
      <c r="BF259" s="16"/>
      <c r="BG259" s="16"/>
      <c r="BH259" s="16"/>
      <c r="BI259" s="16"/>
      <c r="BJ259" s="16"/>
      <c r="BK259" s="16"/>
      <c r="BL259" s="16"/>
    </row>
    <row r="260" spans="1:64" ht="13.5" customHeight="1">
      <c r="A260" s="495"/>
      <c r="B260" s="496"/>
      <c r="C260" s="497"/>
      <c r="D260" s="393" t="s">
        <v>380</v>
      </c>
      <c r="E260" s="394"/>
      <c r="F260" s="394"/>
      <c r="G260" s="394"/>
      <c r="H260" s="394"/>
      <c r="I260" s="394"/>
      <c r="J260" s="394"/>
      <c r="K260" s="394"/>
      <c r="L260" s="394"/>
      <c r="M260" s="394"/>
      <c r="N260" s="394"/>
      <c r="O260" s="394"/>
      <c r="P260" s="394"/>
      <c r="Q260" s="394"/>
      <c r="R260" s="395"/>
      <c r="S260" s="273"/>
      <c r="T260" s="274"/>
      <c r="U260" s="274"/>
      <c r="V260" s="275"/>
      <c r="W260" s="304"/>
      <c r="X260" s="305"/>
      <c r="Y260" s="305"/>
      <c r="Z260" s="305"/>
      <c r="AA260" s="305"/>
      <c r="AB260" s="305"/>
      <c r="AC260" s="306"/>
      <c r="AD260" s="273" t="s">
        <v>374</v>
      </c>
      <c r="AE260" s="274"/>
      <c r="AF260" s="274"/>
      <c r="AG260" s="275"/>
      <c r="AH260" s="304">
        <v>120</v>
      </c>
      <c r="AI260" s="305"/>
      <c r="AJ260" s="305"/>
      <c r="AK260" s="305"/>
      <c r="AL260" s="305"/>
      <c r="AM260" s="305"/>
      <c r="AN260" s="306"/>
      <c r="AO260" s="273"/>
      <c r="AP260" s="274"/>
      <c r="AQ260" s="274"/>
      <c r="AR260" s="275"/>
      <c r="AS260" s="304"/>
      <c r="AT260" s="305"/>
      <c r="AU260" s="305"/>
      <c r="AV260" s="305"/>
      <c r="AW260" s="305"/>
      <c r="AX260" s="305"/>
      <c r="AY260" s="306"/>
      <c r="AZ260" s="37"/>
      <c r="BA260" s="30"/>
      <c r="BB260" s="16"/>
      <c r="BC260" s="16"/>
      <c r="BD260" s="16"/>
      <c r="BE260" s="16"/>
      <c r="BF260" s="16"/>
      <c r="BG260" s="16"/>
      <c r="BH260" s="16"/>
      <c r="BI260" s="16"/>
      <c r="BJ260" s="16"/>
      <c r="BK260" s="16"/>
      <c r="BL260" s="16"/>
    </row>
    <row r="261" spans="1:64" ht="13.5" customHeight="1">
      <c r="A261" s="495"/>
      <c r="B261" s="496"/>
      <c r="C261" s="497"/>
      <c r="D261" s="393" t="s">
        <v>375</v>
      </c>
      <c r="E261" s="394"/>
      <c r="F261" s="394"/>
      <c r="G261" s="394"/>
      <c r="H261" s="394"/>
      <c r="I261" s="394"/>
      <c r="J261" s="394"/>
      <c r="K261" s="394"/>
      <c r="L261" s="394"/>
      <c r="M261" s="394"/>
      <c r="N261" s="394"/>
      <c r="O261" s="394"/>
      <c r="P261" s="394"/>
      <c r="Q261" s="394"/>
      <c r="R261" s="395"/>
      <c r="S261" s="273"/>
      <c r="T261" s="274"/>
      <c r="U261" s="274"/>
      <c r="V261" s="275"/>
      <c r="W261" s="304"/>
      <c r="X261" s="305"/>
      <c r="Y261" s="305"/>
      <c r="Z261" s="305"/>
      <c r="AA261" s="305"/>
      <c r="AB261" s="305"/>
      <c r="AC261" s="306"/>
      <c r="AD261" s="273" t="s">
        <v>374</v>
      </c>
      <c r="AE261" s="274"/>
      <c r="AF261" s="274"/>
      <c r="AG261" s="275"/>
      <c r="AH261" s="304">
        <v>120</v>
      </c>
      <c r="AI261" s="305"/>
      <c r="AJ261" s="305"/>
      <c r="AK261" s="305"/>
      <c r="AL261" s="305"/>
      <c r="AM261" s="305"/>
      <c r="AN261" s="306"/>
      <c r="AO261" s="273"/>
      <c r="AP261" s="274"/>
      <c r="AQ261" s="274"/>
      <c r="AR261" s="275"/>
      <c r="AS261" s="304"/>
      <c r="AT261" s="305"/>
      <c r="AU261" s="305"/>
      <c r="AV261" s="305"/>
      <c r="AW261" s="305"/>
      <c r="AX261" s="305"/>
      <c r="AY261" s="306"/>
      <c r="AZ261" s="37"/>
      <c r="BA261" s="30"/>
      <c r="BB261" s="16"/>
      <c r="BC261" s="16"/>
      <c r="BD261" s="16"/>
      <c r="BE261" s="16"/>
      <c r="BF261" s="16"/>
      <c r="BG261" s="16"/>
      <c r="BH261" s="16"/>
      <c r="BI261" s="16"/>
      <c r="BJ261" s="16"/>
      <c r="BK261" s="16"/>
      <c r="BL261" s="16"/>
    </row>
    <row r="262" spans="1:64" ht="13.5" customHeight="1">
      <c r="A262" s="495"/>
      <c r="B262" s="496"/>
      <c r="C262" s="497"/>
      <c r="D262" s="393" t="s">
        <v>381</v>
      </c>
      <c r="E262" s="394"/>
      <c r="F262" s="394"/>
      <c r="G262" s="394"/>
      <c r="H262" s="394"/>
      <c r="I262" s="394"/>
      <c r="J262" s="394"/>
      <c r="K262" s="394"/>
      <c r="L262" s="394"/>
      <c r="M262" s="394"/>
      <c r="N262" s="394"/>
      <c r="O262" s="394"/>
      <c r="P262" s="394"/>
      <c r="Q262" s="394"/>
      <c r="R262" s="395"/>
      <c r="S262" s="273"/>
      <c r="T262" s="274"/>
      <c r="U262" s="274"/>
      <c r="V262" s="275"/>
      <c r="W262" s="304"/>
      <c r="X262" s="305"/>
      <c r="Y262" s="305"/>
      <c r="Z262" s="305"/>
      <c r="AA262" s="305"/>
      <c r="AB262" s="305"/>
      <c r="AC262" s="306"/>
      <c r="AD262" s="273" t="s">
        <v>374</v>
      </c>
      <c r="AE262" s="274"/>
      <c r="AF262" s="274"/>
      <c r="AG262" s="275"/>
      <c r="AH262" s="304">
        <v>110</v>
      </c>
      <c r="AI262" s="305"/>
      <c r="AJ262" s="305"/>
      <c r="AK262" s="305"/>
      <c r="AL262" s="305"/>
      <c r="AM262" s="305"/>
      <c r="AN262" s="306"/>
      <c r="AO262" s="273"/>
      <c r="AP262" s="274"/>
      <c r="AQ262" s="274"/>
      <c r="AR262" s="275"/>
      <c r="AS262" s="304"/>
      <c r="AT262" s="305"/>
      <c r="AU262" s="305"/>
      <c r="AV262" s="305"/>
      <c r="AW262" s="305"/>
      <c r="AX262" s="305"/>
      <c r="AY262" s="306"/>
      <c r="AZ262" s="37"/>
      <c r="BA262" s="30"/>
      <c r="BB262" s="16"/>
      <c r="BC262" s="16"/>
      <c r="BD262" s="16"/>
      <c r="BE262" s="16"/>
      <c r="BF262" s="16"/>
      <c r="BG262" s="16"/>
      <c r="BH262" s="16"/>
      <c r="BI262" s="16"/>
      <c r="BJ262" s="16"/>
      <c r="BK262" s="16"/>
      <c r="BL262" s="16"/>
    </row>
    <row r="263" spans="1:64" ht="13.5" customHeight="1">
      <c r="A263" s="498"/>
      <c r="B263" s="499"/>
      <c r="C263" s="500"/>
      <c r="D263" s="599" t="s">
        <v>596</v>
      </c>
      <c r="E263" s="600"/>
      <c r="F263" s="600"/>
      <c r="G263" s="600"/>
      <c r="H263" s="600"/>
      <c r="I263" s="600"/>
      <c r="J263" s="600"/>
      <c r="K263" s="600"/>
      <c r="L263" s="600"/>
      <c r="M263" s="600"/>
      <c r="N263" s="600"/>
      <c r="O263" s="600"/>
      <c r="P263" s="600"/>
      <c r="Q263" s="600"/>
      <c r="R263" s="601"/>
      <c r="S263" s="298"/>
      <c r="T263" s="299"/>
      <c r="U263" s="299"/>
      <c r="V263" s="300"/>
      <c r="W263" s="364"/>
      <c r="X263" s="365"/>
      <c r="Y263" s="365"/>
      <c r="Z263" s="365"/>
      <c r="AA263" s="365"/>
      <c r="AB263" s="365"/>
      <c r="AC263" s="366"/>
      <c r="AD263" s="298" t="s">
        <v>597</v>
      </c>
      <c r="AE263" s="299"/>
      <c r="AF263" s="299"/>
      <c r="AG263" s="300"/>
      <c r="AH263" s="364">
        <v>110</v>
      </c>
      <c r="AI263" s="365"/>
      <c r="AJ263" s="365"/>
      <c r="AK263" s="365"/>
      <c r="AL263" s="365"/>
      <c r="AM263" s="365"/>
      <c r="AN263" s="366"/>
      <c r="AO263" s="298"/>
      <c r="AP263" s="299"/>
      <c r="AQ263" s="299"/>
      <c r="AR263" s="300"/>
      <c r="AS263" s="364"/>
      <c r="AT263" s="365"/>
      <c r="AU263" s="365"/>
      <c r="AV263" s="365"/>
      <c r="AW263" s="365"/>
      <c r="AX263" s="365"/>
      <c r="AY263" s="366"/>
      <c r="AZ263" s="37"/>
      <c r="BA263" s="30"/>
      <c r="BB263" s="16"/>
      <c r="BC263" s="16"/>
      <c r="BD263" s="16"/>
      <c r="BE263" s="16"/>
      <c r="BF263" s="16"/>
      <c r="BG263" s="16"/>
      <c r="BH263" s="16"/>
      <c r="BI263" s="16"/>
      <c r="BJ263" s="16"/>
      <c r="BK263" s="16"/>
      <c r="BL263" s="16"/>
    </row>
    <row r="264" spans="1:64" s="2" customFormat="1" ht="6" customHeight="1">
      <c r="A264" s="163"/>
      <c r="B264" s="161"/>
      <c r="C264" s="161"/>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8"/>
      <c r="BA264" s="28"/>
      <c r="BB264" s="28"/>
      <c r="BC264" s="28"/>
      <c r="BD264" s="28"/>
      <c r="BE264" s="28"/>
      <c r="BF264" s="26"/>
      <c r="BG264" s="33"/>
      <c r="BH264" s="27"/>
      <c r="BI264" s="27"/>
      <c r="BJ264" s="27"/>
      <c r="BK264" s="27"/>
      <c r="BL264" s="27"/>
    </row>
    <row r="265" spans="1:64" s="2" customFormat="1" ht="13.5" customHeight="1">
      <c r="A265" s="68"/>
      <c r="B265" s="68"/>
      <c r="C265" s="68"/>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6"/>
      <c r="AP265" s="146"/>
      <c r="AQ265" s="146"/>
      <c r="AR265" s="146"/>
      <c r="AS265" s="146"/>
      <c r="AT265" s="146"/>
      <c r="AU265" s="146"/>
      <c r="AV265" s="146"/>
      <c r="AW265" s="146"/>
      <c r="AX265" s="146"/>
      <c r="AY265" s="146"/>
      <c r="AZ265" s="69"/>
      <c r="BA265" s="78"/>
      <c r="BB265" s="387" t="s">
        <v>201</v>
      </c>
      <c r="BC265" s="388"/>
      <c r="BD265" s="388"/>
      <c r="BE265" s="580">
        <f>AC2</f>
        <v>27</v>
      </c>
      <c r="BF265" s="580"/>
      <c r="BG265" s="388" t="s">
        <v>200</v>
      </c>
      <c r="BH265" s="388"/>
      <c r="BI265" s="388"/>
      <c r="BJ265" s="388"/>
      <c r="BK265" s="388"/>
      <c r="BL265" s="389"/>
    </row>
    <row r="266" spans="1:64" ht="48" customHeight="1">
      <c r="A266" s="319" t="s">
        <v>140</v>
      </c>
      <c r="B266" s="320"/>
      <c r="C266" s="321"/>
      <c r="D266" s="574" t="s">
        <v>130</v>
      </c>
      <c r="E266" s="575"/>
      <c r="F266" s="575"/>
      <c r="G266" s="575"/>
      <c r="H266" s="576"/>
      <c r="I266" s="574" t="s">
        <v>131</v>
      </c>
      <c r="J266" s="575"/>
      <c r="K266" s="575"/>
      <c r="L266" s="575"/>
      <c r="M266" s="576"/>
      <c r="N266" s="574" t="s">
        <v>132</v>
      </c>
      <c r="O266" s="575"/>
      <c r="P266" s="575"/>
      <c r="Q266" s="575"/>
      <c r="R266" s="576"/>
      <c r="S266" s="574" t="s">
        <v>133</v>
      </c>
      <c r="T266" s="575"/>
      <c r="U266" s="575"/>
      <c r="V266" s="575"/>
      <c r="W266" s="576"/>
      <c r="X266" s="574" t="s">
        <v>134</v>
      </c>
      <c r="Y266" s="575"/>
      <c r="Z266" s="575"/>
      <c r="AA266" s="575"/>
      <c r="AB266" s="576"/>
      <c r="AC266" s="574" t="s">
        <v>135</v>
      </c>
      <c r="AD266" s="575"/>
      <c r="AE266" s="575"/>
      <c r="AF266" s="575"/>
      <c r="AG266" s="576"/>
      <c r="AH266" s="574" t="s">
        <v>136</v>
      </c>
      <c r="AI266" s="575"/>
      <c r="AJ266" s="575"/>
      <c r="AK266" s="575"/>
      <c r="AL266" s="576"/>
      <c r="AM266" s="574" t="s">
        <v>137</v>
      </c>
      <c r="AN266" s="575"/>
      <c r="AO266" s="575"/>
      <c r="AP266" s="575"/>
      <c r="AQ266" s="576"/>
      <c r="AR266" s="574" t="s">
        <v>138</v>
      </c>
      <c r="AS266" s="575"/>
      <c r="AT266" s="575"/>
      <c r="AU266" s="575"/>
      <c r="AV266" s="576"/>
      <c r="AW266" s="574" t="s">
        <v>139</v>
      </c>
      <c r="AX266" s="575"/>
      <c r="AY266" s="575"/>
      <c r="AZ266" s="575"/>
      <c r="BA266" s="576"/>
      <c r="BB266" s="574" t="s">
        <v>126</v>
      </c>
      <c r="BC266" s="575"/>
      <c r="BD266" s="575"/>
      <c r="BE266" s="575"/>
      <c r="BF266" s="575"/>
      <c r="BG266" s="575"/>
      <c r="BH266" s="575"/>
      <c r="BI266" s="575"/>
      <c r="BJ266" s="575"/>
      <c r="BK266" s="575"/>
      <c r="BL266" s="576"/>
    </row>
    <row r="267" spans="1:64" ht="11.25">
      <c r="A267" s="322"/>
      <c r="B267" s="323"/>
      <c r="C267" s="324"/>
      <c r="D267" s="348"/>
      <c r="E267" s="349"/>
      <c r="F267" s="349"/>
      <c r="G267" s="349"/>
      <c r="H267" s="350"/>
      <c r="I267" s="348" t="s">
        <v>374</v>
      </c>
      <c r="J267" s="349"/>
      <c r="K267" s="349"/>
      <c r="L267" s="349"/>
      <c r="M267" s="350"/>
      <c r="N267" s="348"/>
      <c r="O267" s="349"/>
      <c r="P267" s="349"/>
      <c r="Q267" s="349"/>
      <c r="R267" s="350"/>
      <c r="S267" s="348"/>
      <c r="T267" s="349"/>
      <c r="U267" s="349"/>
      <c r="V267" s="349"/>
      <c r="W267" s="350"/>
      <c r="X267" s="348"/>
      <c r="Y267" s="349"/>
      <c r="Z267" s="349"/>
      <c r="AA267" s="349"/>
      <c r="AB267" s="350"/>
      <c r="AC267" s="348"/>
      <c r="AD267" s="349"/>
      <c r="AE267" s="349"/>
      <c r="AF267" s="349"/>
      <c r="AG267" s="350"/>
      <c r="AH267" s="348"/>
      <c r="AI267" s="349"/>
      <c r="AJ267" s="349"/>
      <c r="AK267" s="349"/>
      <c r="AL267" s="350"/>
      <c r="AM267" s="348" t="s">
        <v>374</v>
      </c>
      <c r="AN267" s="349"/>
      <c r="AO267" s="349"/>
      <c r="AP267" s="349"/>
      <c r="AQ267" s="350"/>
      <c r="AR267" s="348"/>
      <c r="AS267" s="349"/>
      <c r="AT267" s="349"/>
      <c r="AU267" s="349"/>
      <c r="AV267" s="350"/>
      <c r="AW267" s="348"/>
      <c r="AX267" s="349"/>
      <c r="AY267" s="349"/>
      <c r="AZ267" s="349"/>
      <c r="BA267" s="350"/>
      <c r="BB267" s="597"/>
      <c r="BC267" s="593"/>
      <c r="BD267" s="593"/>
      <c r="BE267" s="593"/>
      <c r="BF267" s="593"/>
      <c r="BG267" s="593"/>
      <c r="BH267" s="593"/>
      <c r="BI267" s="593"/>
      <c r="BJ267" s="593"/>
      <c r="BK267" s="593"/>
      <c r="BL267" s="598"/>
    </row>
  </sheetData>
  <sheetProtection password="CCE7" sheet="1" formatCells="0" formatColumns="0" formatRows="0" insertColumns="0" insertRows="0" insertHyperlinks="0" deleteColumns="0" deleteRows="0" sort="0" autoFilter="0" pivotTables="0"/>
  <mergeCells count="1942">
    <mergeCell ref="O191:W191"/>
    <mergeCell ref="X191:AF191"/>
    <mergeCell ref="AG191:AL191"/>
    <mergeCell ref="AG187:AL187"/>
    <mergeCell ref="D188:N188"/>
    <mergeCell ref="O188:W188"/>
    <mergeCell ref="X188:AF188"/>
    <mergeCell ref="AG188:AL188"/>
    <mergeCell ref="X190:AF190"/>
    <mergeCell ref="AG190:AL190"/>
    <mergeCell ref="AZ67:BL67"/>
    <mergeCell ref="A89:C90"/>
    <mergeCell ref="D94:G94"/>
    <mergeCell ref="I94:BK94"/>
    <mergeCell ref="AZ102:BL102"/>
    <mergeCell ref="J102:Y102"/>
    <mergeCell ref="Z98:AN98"/>
    <mergeCell ref="Z102:AN102"/>
    <mergeCell ref="Z101:AN101"/>
    <mergeCell ref="AO99:AY99"/>
    <mergeCell ref="D100:I100"/>
    <mergeCell ref="D101:I101"/>
    <mergeCell ref="J101:Y101"/>
    <mergeCell ref="D104:I104"/>
    <mergeCell ref="J104:Y104"/>
    <mergeCell ref="J99:Y99"/>
    <mergeCell ref="J100:Y100"/>
    <mergeCell ref="AP176:AR176"/>
    <mergeCell ref="AP147:AR147"/>
    <mergeCell ref="AP146:AR146"/>
    <mergeCell ref="AG181:AL181"/>
    <mergeCell ref="AG182:AL182"/>
    <mergeCell ref="D180:N180"/>
    <mergeCell ref="AG153:AI153"/>
    <mergeCell ref="AG180:AL180"/>
    <mergeCell ref="X171:Z171"/>
    <mergeCell ref="X172:Z172"/>
    <mergeCell ref="A178:C192"/>
    <mergeCell ref="AG185:AL185"/>
    <mergeCell ref="AG184:AL184"/>
    <mergeCell ref="AG183:AL183"/>
    <mergeCell ref="X185:AF185"/>
    <mergeCell ref="D181:N181"/>
    <mergeCell ref="D182:N182"/>
    <mergeCell ref="X182:AF182"/>
    <mergeCell ref="O190:W190"/>
    <mergeCell ref="D178:N178"/>
    <mergeCell ref="H195:K195"/>
    <mergeCell ref="T197:W197"/>
    <mergeCell ref="L195:O195"/>
    <mergeCell ref="Z104:AN104"/>
    <mergeCell ref="X148:Z148"/>
    <mergeCell ref="X169:Z169"/>
    <mergeCell ref="D191:N191"/>
    <mergeCell ref="H197:K197"/>
    <mergeCell ref="D187:N187"/>
    <mergeCell ref="O187:W187"/>
    <mergeCell ref="B197:C197"/>
    <mergeCell ref="P201:S201"/>
    <mergeCell ref="D185:N185"/>
    <mergeCell ref="D184:N184"/>
    <mergeCell ref="X183:AF183"/>
    <mergeCell ref="B196:C196"/>
    <mergeCell ref="T195:W195"/>
    <mergeCell ref="P197:S197"/>
    <mergeCell ref="D196:G196"/>
    <mergeCell ref="X199:BL199"/>
    <mergeCell ref="X200:BL200"/>
    <mergeCell ref="X201:BL201"/>
    <mergeCell ref="A194:C195"/>
    <mergeCell ref="D194:G195"/>
    <mergeCell ref="H194:O194"/>
    <mergeCell ref="A199:C201"/>
    <mergeCell ref="T200:W200"/>
    <mergeCell ref="D200:K200"/>
    <mergeCell ref="D197:G197"/>
    <mergeCell ref="P195:S195"/>
    <mergeCell ref="BH176:BJ176"/>
    <mergeCell ref="BE176:BG176"/>
    <mergeCell ref="BB176:BD176"/>
    <mergeCell ref="AY176:BA176"/>
    <mergeCell ref="AV176:AX176"/>
    <mergeCell ref="D201:K201"/>
    <mergeCell ref="D199:K199"/>
    <mergeCell ref="L199:O199"/>
    <mergeCell ref="P199:S199"/>
    <mergeCell ref="T199:W199"/>
    <mergeCell ref="AP172:AR172"/>
    <mergeCell ref="AG159:AI159"/>
    <mergeCell ref="A96:C104"/>
    <mergeCell ref="D103:I103"/>
    <mergeCell ref="J103:Y103"/>
    <mergeCell ref="D111:G111"/>
    <mergeCell ref="I111:BK111"/>
    <mergeCell ref="AZ100:BL100"/>
    <mergeCell ref="AO98:AY98"/>
    <mergeCell ref="D99:I99"/>
    <mergeCell ref="AZ104:BL104"/>
    <mergeCell ref="D183:N183"/>
    <mergeCell ref="AM176:AO176"/>
    <mergeCell ref="AJ176:AL176"/>
    <mergeCell ref="AG176:AI176"/>
    <mergeCell ref="AD176:AF176"/>
    <mergeCell ref="AV173:AX173"/>
    <mergeCell ref="AY174:BA174"/>
    <mergeCell ref="BB128:BD128"/>
    <mergeCell ref="AY173:BA173"/>
    <mergeCell ref="AZ103:BL103"/>
    <mergeCell ref="AZ98:BL98"/>
    <mergeCell ref="AM147:AO147"/>
    <mergeCell ref="AP119:AR119"/>
    <mergeCell ref="AO104:AY104"/>
    <mergeCell ref="Z103:AN103"/>
    <mergeCell ref="AO103:AY103"/>
    <mergeCell ref="Z99:AN99"/>
    <mergeCell ref="AZ99:BL99"/>
    <mergeCell ref="BH120:BJ120"/>
    <mergeCell ref="J98:Y98"/>
    <mergeCell ref="AO67:AY67"/>
    <mergeCell ref="J90:Y90"/>
    <mergeCell ref="D72:BL72"/>
    <mergeCell ref="D73:BL73"/>
    <mergeCell ref="AZ96:BL96"/>
    <mergeCell ref="D78:BL78"/>
    <mergeCell ref="D80:BL80"/>
    <mergeCell ref="D81:BL81"/>
    <mergeCell ref="D98:I98"/>
    <mergeCell ref="D66:I66"/>
    <mergeCell ref="D84:BL84"/>
    <mergeCell ref="D89:I89"/>
    <mergeCell ref="D65:I65"/>
    <mergeCell ref="J65:Y65"/>
    <mergeCell ref="Z65:AN65"/>
    <mergeCell ref="AO65:AY65"/>
    <mergeCell ref="AZ65:BL65"/>
    <mergeCell ref="J66:Y66"/>
    <mergeCell ref="AO69:AY69"/>
    <mergeCell ref="AZ56:BL56"/>
    <mergeCell ref="BJ15:BL52"/>
    <mergeCell ref="D31:AE31"/>
    <mergeCell ref="AF31:AN31"/>
    <mergeCell ref="AO31:AQ31"/>
    <mergeCell ref="AR31:AY31"/>
    <mergeCell ref="AZ31:BD31"/>
    <mergeCell ref="BE31:BF31"/>
    <mergeCell ref="AZ55:BL55"/>
    <mergeCell ref="AR52:AY52"/>
    <mergeCell ref="J63:Y63"/>
    <mergeCell ref="Z63:AN63"/>
    <mergeCell ref="AO63:AY63"/>
    <mergeCell ref="AZ63:BL63"/>
    <mergeCell ref="AZ62:BL62"/>
    <mergeCell ref="D62:I62"/>
    <mergeCell ref="Z62:AN62"/>
    <mergeCell ref="AO52:AQ52"/>
    <mergeCell ref="D56:I56"/>
    <mergeCell ref="AO30:AQ30"/>
    <mergeCell ref="D51:AE51"/>
    <mergeCell ref="Z57:AN57"/>
    <mergeCell ref="AO57:AY57"/>
    <mergeCell ref="AO33:AQ33"/>
    <mergeCell ref="AR30:AY30"/>
    <mergeCell ref="AF50:AN50"/>
    <mergeCell ref="D57:I57"/>
    <mergeCell ref="AZ57:BL57"/>
    <mergeCell ref="J58:Y58"/>
    <mergeCell ref="Z58:AN58"/>
    <mergeCell ref="AZ51:BD51"/>
    <mergeCell ref="BE51:BF51"/>
    <mergeCell ref="AZ52:BD52"/>
    <mergeCell ref="D52:AE52"/>
    <mergeCell ref="AO56:AY56"/>
    <mergeCell ref="Z54:AN54"/>
    <mergeCell ref="BE52:BF52"/>
    <mergeCell ref="AR45:AY45"/>
    <mergeCell ref="AZ28:BD28"/>
    <mergeCell ref="AF27:AN27"/>
    <mergeCell ref="AF28:AN28"/>
    <mergeCell ref="AZ27:BD27"/>
    <mergeCell ref="AZ30:BD30"/>
    <mergeCell ref="AF29:AN29"/>
    <mergeCell ref="AZ33:BD33"/>
    <mergeCell ref="AZ29:BD29"/>
    <mergeCell ref="AZ37:BD37"/>
    <mergeCell ref="AO22:AQ22"/>
    <mergeCell ref="AZ15:BD15"/>
    <mergeCell ref="AZ38:BD38"/>
    <mergeCell ref="AZ48:BD48"/>
    <mergeCell ref="BE48:BF48"/>
    <mergeCell ref="AZ24:BD24"/>
    <mergeCell ref="BE24:BF24"/>
    <mergeCell ref="AZ25:BD25"/>
    <mergeCell ref="AZ43:BD43"/>
    <mergeCell ref="AO45:AQ45"/>
    <mergeCell ref="AZ46:BD46"/>
    <mergeCell ref="AZ47:BD47"/>
    <mergeCell ref="AZ45:BD45"/>
    <mergeCell ref="BE45:BF45"/>
    <mergeCell ref="BE39:BF40"/>
    <mergeCell ref="BE41:BF42"/>
    <mergeCell ref="AZ44:BD44"/>
    <mergeCell ref="AZ40:BD40"/>
    <mergeCell ref="BE44:BF44"/>
    <mergeCell ref="BE43:BF43"/>
    <mergeCell ref="AO24:AQ24"/>
    <mergeCell ref="D45:AE45"/>
    <mergeCell ref="D23:AE23"/>
    <mergeCell ref="AF23:AN23"/>
    <mergeCell ref="AO23:AQ23"/>
    <mergeCell ref="AF26:AN26"/>
    <mergeCell ref="AO26:AQ26"/>
    <mergeCell ref="D33:AE33"/>
    <mergeCell ref="AF33:AN33"/>
    <mergeCell ref="AO35:AQ35"/>
    <mergeCell ref="AR22:AY22"/>
    <mergeCell ref="AZ22:BD22"/>
    <mergeCell ref="BE33:BF33"/>
    <mergeCell ref="BG19:BI26"/>
    <mergeCell ref="AR24:AY24"/>
    <mergeCell ref="AR23:AY23"/>
    <mergeCell ref="AZ23:BD23"/>
    <mergeCell ref="BE23:BF23"/>
    <mergeCell ref="BE25:BF25"/>
    <mergeCell ref="AR25:AY25"/>
    <mergeCell ref="AR37:AY37"/>
    <mergeCell ref="AZ35:BD35"/>
    <mergeCell ref="AR35:AY35"/>
    <mergeCell ref="AZ16:BD16"/>
    <mergeCell ref="AZ17:BD17"/>
    <mergeCell ref="AR26:AY26"/>
    <mergeCell ref="AZ26:BD26"/>
    <mergeCell ref="AR29:AY29"/>
    <mergeCell ref="AR21:AY21"/>
    <mergeCell ref="AR27:AY27"/>
    <mergeCell ref="BE26:BF26"/>
    <mergeCell ref="BE15:BF15"/>
    <mergeCell ref="BE16:BF16"/>
    <mergeCell ref="BE20:BF20"/>
    <mergeCell ref="BE21:BF21"/>
    <mergeCell ref="BE38:BF38"/>
    <mergeCell ref="BE35:BF35"/>
    <mergeCell ref="BE17:BF18"/>
    <mergeCell ref="BE36:BF36"/>
    <mergeCell ref="BE37:BF37"/>
    <mergeCell ref="U6:V6"/>
    <mergeCell ref="X6:Y6"/>
    <mergeCell ref="Z6:AJ6"/>
    <mergeCell ref="D19:AE19"/>
    <mergeCell ref="D20:AE20"/>
    <mergeCell ref="AF20:AN20"/>
    <mergeCell ref="T7:AF7"/>
    <mergeCell ref="AJ7:AV7"/>
    <mergeCell ref="AO20:AQ20"/>
    <mergeCell ref="D13:AE14"/>
    <mergeCell ref="D15:AE15"/>
    <mergeCell ref="D16:AE16"/>
    <mergeCell ref="D17:AE17"/>
    <mergeCell ref="D22:AE22"/>
    <mergeCell ref="D34:AE34"/>
    <mergeCell ref="D18:AE18"/>
    <mergeCell ref="BF6:BH6"/>
    <mergeCell ref="BB6:BD6"/>
    <mergeCell ref="AV6:AX6"/>
    <mergeCell ref="AR6:AT6"/>
    <mergeCell ref="AN6:AP6"/>
    <mergeCell ref="AK6:AM6"/>
    <mergeCell ref="AY6:BA6"/>
    <mergeCell ref="BG15:BI18"/>
    <mergeCell ref="BG27:BI42"/>
    <mergeCell ref="BE46:BF46"/>
    <mergeCell ref="BE47:BF47"/>
    <mergeCell ref="BE19:BF19"/>
    <mergeCell ref="BE34:BF34"/>
    <mergeCell ref="BE27:BF27"/>
    <mergeCell ref="BE28:BF28"/>
    <mergeCell ref="BE29:BF29"/>
    <mergeCell ref="BE22:BF22"/>
    <mergeCell ref="BG14:BI14"/>
    <mergeCell ref="AM165:AO165"/>
    <mergeCell ref="AG161:AI161"/>
    <mergeCell ref="AJ161:AL161"/>
    <mergeCell ref="BJ14:BL14"/>
    <mergeCell ref="AZ13:BD14"/>
    <mergeCell ref="AR15:AY15"/>
    <mergeCell ref="AR16:AY16"/>
    <mergeCell ref="AR17:AY17"/>
    <mergeCell ref="BG13:BL13"/>
    <mergeCell ref="BE13:BF14"/>
    <mergeCell ref="AZ20:BD20"/>
    <mergeCell ref="AZ21:BD21"/>
    <mergeCell ref="AF15:AN15"/>
    <mergeCell ref="AZ18:BD18"/>
    <mergeCell ref="AZ19:BD19"/>
    <mergeCell ref="AR20:AY20"/>
    <mergeCell ref="AR13:AY14"/>
    <mergeCell ref="AR18:AY18"/>
    <mergeCell ref="AF16:AN16"/>
    <mergeCell ref="AF19:AN19"/>
    <mergeCell ref="AR19:AY19"/>
    <mergeCell ref="D189:N189"/>
    <mergeCell ref="O189:W189"/>
    <mergeCell ref="X189:AF189"/>
    <mergeCell ref="AG189:AL189"/>
    <mergeCell ref="AG128:AI128"/>
    <mergeCell ref="D21:AE21"/>
    <mergeCell ref="D44:AE44"/>
    <mergeCell ref="D37:AE37"/>
    <mergeCell ref="AY172:BA172"/>
    <mergeCell ref="AS171:AU171"/>
    <mergeCell ref="BB123:BD123"/>
    <mergeCell ref="AV124:AX124"/>
    <mergeCell ref="AY124:BA124"/>
    <mergeCell ref="AY123:BA123"/>
    <mergeCell ref="BB150:BD150"/>
    <mergeCell ref="AY148:BA148"/>
    <mergeCell ref="BB148:BD148"/>
    <mergeCell ref="AS172:AU172"/>
    <mergeCell ref="AV119:AX119"/>
    <mergeCell ref="AM119:AO119"/>
    <mergeCell ref="BB119:BD119"/>
    <mergeCell ref="BE119:BG119"/>
    <mergeCell ref="AS119:AU119"/>
    <mergeCell ref="BK119:BL119"/>
    <mergeCell ref="BH119:BJ119"/>
    <mergeCell ref="AP120:AR120"/>
    <mergeCell ref="BK121:BL121"/>
    <mergeCell ref="AO100:AY100"/>
    <mergeCell ref="AP123:AR123"/>
    <mergeCell ref="X170:Z170"/>
    <mergeCell ref="AM164:AO164"/>
    <mergeCell ref="AA166:AC166"/>
    <mergeCell ref="AD166:AF166"/>
    <mergeCell ref="BH148:BJ148"/>
    <mergeCell ref="BB170:BD170"/>
    <mergeCell ref="AM163:AO163"/>
    <mergeCell ref="AY130:BA130"/>
    <mergeCell ref="AG171:AI171"/>
    <mergeCell ref="AV148:AX148"/>
    <mergeCell ref="AP148:AR148"/>
    <mergeCell ref="AS148:AU148"/>
    <mergeCell ref="AV171:AX171"/>
    <mergeCell ref="AO29:AQ29"/>
    <mergeCell ref="AO40:AQ40"/>
    <mergeCell ref="AR33:AY33"/>
    <mergeCell ref="AM170:AO170"/>
    <mergeCell ref="AJ164:AL164"/>
    <mergeCell ref="AO27:AQ27"/>
    <mergeCell ref="AO39:AQ39"/>
    <mergeCell ref="AO42:AQ42"/>
    <mergeCell ref="AR34:AY34"/>
    <mergeCell ref="AR36:AY36"/>
    <mergeCell ref="AO102:AY102"/>
    <mergeCell ref="D82:BL82"/>
    <mergeCell ref="D77:BL77"/>
    <mergeCell ref="AZ90:BL90"/>
    <mergeCell ref="AA172:AC172"/>
    <mergeCell ref="AD172:AF172"/>
    <mergeCell ref="AD164:AF164"/>
    <mergeCell ref="AG164:AI164"/>
    <mergeCell ref="AG166:AI166"/>
    <mergeCell ref="BB144:BD145"/>
    <mergeCell ref="AD173:AF173"/>
    <mergeCell ref="AG173:AI173"/>
    <mergeCell ref="AA169:AC169"/>
    <mergeCell ref="AD169:AF169"/>
    <mergeCell ref="AL225:AR225"/>
    <mergeCell ref="AJ172:AL172"/>
    <mergeCell ref="AM172:AO172"/>
    <mergeCell ref="AL217:AR217"/>
    <mergeCell ref="AL222:AR222"/>
    <mergeCell ref="AG172:AI172"/>
    <mergeCell ref="Y222:AD222"/>
    <mergeCell ref="AV172:AX172"/>
    <mergeCell ref="X173:Z173"/>
    <mergeCell ref="AD153:AF153"/>
    <mergeCell ref="AP173:AR173"/>
    <mergeCell ref="AM174:AO174"/>
    <mergeCell ref="AP174:AR174"/>
    <mergeCell ref="AS174:AU174"/>
    <mergeCell ref="AV174:AX174"/>
    <mergeCell ref="AJ174:AL174"/>
    <mergeCell ref="AF2:AN2"/>
    <mergeCell ref="Y2:AB2"/>
    <mergeCell ref="AC2:AE2"/>
    <mergeCell ref="D28:AE28"/>
    <mergeCell ref="D29:AE29"/>
    <mergeCell ref="Q6:S6"/>
    <mergeCell ref="D6:P6"/>
    <mergeCell ref="D7:P7"/>
    <mergeCell ref="AF17:AN17"/>
    <mergeCell ref="AF18:AN18"/>
    <mergeCell ref="AS173:AU173"/>
    <mergeCell ref="AP170:AR170"/>
    <mergeCell ref="AS170:AU170"/>
    <mergeCell ref="AJ173:AL173"/>
    <mergeCell ref="AM173:AO173"/>
    <mergeCell ref="AY150:BA150"/>
    <mergeCell ref="AY171:BA171"/>
    <mergeCell ref="AJ171:AL171"/>
    <mergeCell ref="AM171:AO171"/>
    <mergeCell ref="AP171:AR171"/>
    <mergeCell ref="AP151:AR151"/>
    <mergeCell ref="AM150:AO150"/>
    <mergeCell ref="AP152:AR152"/>
    <mergeCell ref="AO21:AQ21"/>
    <mergeCell ref="AY154:BA154"/>
    <mergeCell ref="AV126:AX126"/>
    <mergeCell ref="AP145:AR145"/>
    <mergeCell ref="AS145:AU145"/>
    <mergeCell ref="AS146:AU146"/>
    <mergeCell ref="AY128:BA128"/>
    <mergeCell ref="BG265:BL265"/>
    <mergeCell ref="BE265:BF265"/>
    <mergeCell ref="BB265:BD265"/>
    <mergeCell ref="BI218:BL218"/>
    <mergeCell ref="BI219:BL219"/>
    <mergeCell ref="BI220:BL220"/>
    <mergeCell ref="BI221:BL221"/>
    <mergeCell ref="BI222:BL222"/>
    <mergeCell ref="BI223:BL223"/>
    <mergeCell ref="BI224:BL224"/>
    <mergeCell ref="AZ234:BE234"/>
    <mergeCell ref="AS231:BA231"/>
    <mergeCell ref="BB231:BH231"/>
    <mergeCell ref="AS229:BA229"/>
    <mergeCell ref="BB229:BH229"/>
    <mergeCell ref="AW234:AY234"/>
    <mergeCell ref="AT234:AV234"/>
    <mergeCell ref="AS225:BA225"/>
    <mergeCell ref="BB225:BH225"/>
    <mergeCell ref="BI225:BL225"/>
    <mergeCell ref="BI226:BL226"/>
    <mergeCell ref="BI227:BL227"/>
    <mergeCell ref="BI228:BL228"/>
    <mergeCell ref="AS227:BA227"/>
    <mergeCell ref="BB227:BH227"/>
    <mergeCell ref="AS228:BA228"/>
    <mergeCell ref="BB228:BH228"/>
    <mergeCell ref="BI229:BL229"/>
    <mergeCell ref="BI230:BL230"/>
    <mergeCell ref="BJ6:BL6"/>
    <mergeCell ref="U8:AI8"/>
    <mergeCell ref="Y10:AI10"/>
    <mergeCell ref="D266:H266"/>
    <mergeCell ref="I266:M266"/>
    <mergeCell ref="N266:R266"/>
    <mergeCell ref="S266:W266"/>
    <mergeCell ref="X266:AB266"/>
    <mergeCell ref="AC266:AG266"/>
    <mergeCell ref="AH266:AL266"/>
    <mergeCell ref="AM266:AQ266"/>
    <mergeCell ref="AR266:AV266"/>
    <mergeCell ref="AW266:BA266"/>
    <mergeCell ref="BB266:BL266"/>
    <mergeCell ref="AH263:AN263"/>
    <mergeCell ref="AO263:AR263"/>
    <mergeCell ref="AS263:AY263"/>
    <mergeCell ref="AH255:AN255"/>
    <mergeCell ref="AO258:AR258"/>
    <mergeCell ref="AS258:AY258"/>
    <mergeCell ref="AO256:AR256"/>
    <mergeCell ref="AS256:AY256"/>
    <mergeCell ref="AH258:AN258"/>
    <mergeCell ref="AS260:AY260"/>
    <mergeCell ref="D263:R263"/>
    <mergeCell ref="W263:AC263"/>
    <mergeCell ref="S257:V257"/>
    <mergeCell ref="S263:V263"/>
    <mergeCell ref="AR250:AY250"/>
    <mergeCell ref="BB211:BD211"/>
    <mergeCell ref="AZ252:BK252"/>
    <mergeCell ref="W255:AC255"/>
    <mergeCell ref="AS254:AU254"/>
    <mergeCell ref="AV254:AY254"/>
    <mergeCell ref="BB267:BL267"/>
    <mergeCell ref="D267:H267"/>
    <mergeCell ref="I267:M267"/>
    <mergeCell ref="N267:R267"/>
    <mergeCell ref="S267:W267"/>
    <mergeCell ref="X267:AB267"/>
    <mergeCell ref="AH257:AN257"/>
    <mergeCell ref="AO257:AR257"/>
    <mergeCell ref="AC267:AG267"/>
    <mergeCell ref="AH267:AL267"/>
    <mergeCell ref="AM267:AQ267"/>
    <mergeCell ref="AR267:AV267"/>
    <mergeCell ref="AS257:AY257"/>
    <mergeCell ref="AD263:AG263"/>
    <mergeCell ref="AD258:AG258"/>
    <mergeCell ref="AW267:BA267"/>
    <mergeCell ref="W257:AC257"/>
    <mergeCell ref="AO254:AR254"/>
    <mergeCell ref="AN251:AQ251"/>
    <mergeCell ref="AR251:AY251"/>
    <mergeCell ref="AH261:AN261"/>
    <mergeCell ref="AS262:AY262"/>
    <mergeCell ref="AD256:AG256"/>
    <mergeCell ref="AS259:AY259"/>
    <mergeCell ref="AH260:AN260"/>
    <mergeCell ref="AO260:AR260"/>
    <mergeCell ref="D257:R257"/>
    <mergeCell ref="Z254:AC254"/>
    <mergeCell ref="S254:V254"/>
    <mergeCell ref="W254:Y254"/>
    <mergeCell ref="AD254:AG254"/>
    <mergeCell ref="AH254:AJ254"/>
    <mergeCell ref="AH256:AN256"/>
    <mergeCell ref="AK254:AN254"/>
    <mergeCell ref="W256:AC256"/>
    <mergeCell ref="D256:R256"/>
    <mergeCell ref="S256:V256"/>
    <mergeCell ref="D254:R255"/>
    <mergeCell ref="AF251:AM251"/>
    <mergeCell ref="P252:AA252"/>
    <mergeCell ref="AB252:AM252"/>
    <mergeCell ref="AN252:AY252"/>
    <mergeCell ref="AS255:AY255"/>
    <mergeCell ref="BD251:BK251"/>
    <mergeCell ref="AZ250:BC250"/>
    <mergeCell ref="BD250:BK250"/>
    <mergeCell ref="P251:S251"/>
    <mergeCell ref="T251:AA251"/>
    <mergeCell ref="D252:O252"/>
    <mergeCell ref="AB251:AE251"/>
    <mergeCell ref="D250:G250"/>
    <mergeCell ref="D251:G251"/>
    <mergeCell ref="T250:AA250"/>
    <mergeCell ref="H250:O250"/>
    <mergeCell ref="H251:O251"/>
    <mergeCell ref="AF248:AM248"/>
    <mergeCell ref="AN248:AQ248"/>
    <mergeCell ref="AZ251:BC251"/>
    <mergeCell ref="AF250:AM250"/>
    <mergeCell ref="AN250:AQ250"/>
    <mergeCell ref="AZ248:BC248"/>
    <mergeCell ref="AZ249:BC249"/>
    <mergeCell ref="D248:G248"/>
    <mergeCell ref="D249:G249"/>
    <mergeCell ref="BD248:BK248"/>
    <mergeCell ref="P249:S249"/>
    <mergeCell ref="T249:AA249"/>
    <mergeCell ref="AF249:AM249"/>
    <mergeCell ref="AN249:AQ249"/>
    <mergeCell ref="AR249:AY249"/>
    <mergeCell ref="H248:O248"/>
    <mergeCell ref="H249:O249"/>
    <mergeCell ref="BD249:BK249"/>
    <mergeCell ref="P248:S248"/>
    <mergeCell ref="T248:AA248"/>
    <mergeCell ref="P250:S250"/>
    <mergeCell ref="AB248:AE248"/>
    <mergeCell ref="AB249:AE249"/>
    <mergeCell ref="AB250:AE250"/>
    <mergeCell ref="AR248:AY248"/>
    <mergeCell ref="T247:AA247"/>
    <mergeCell ref="AF247:AM247"/>
    <mergeCell ref="AR247:AY247"/>
    <mergeCell ref="BD247:BK247"/>
    <mergeCell ref="D243:I243"/>
    <mergeCell ref="D244:I244"/>
    <mergeCell ref="AZ244:BE244"/>
    <mergeCell ref="H246:K246"/>
    <mergeCell ref="D246:G246"/>
    <mergeCell ref="AH243:AM243"/>
    <mergeCell ref="AZ243:BE243"/>
    <mergeCell ref="V243:AA243"/>
    <mergeCell ref="J242:O242"/>
    <mergeCell ref="P242:U242"/>
    <mergeCell ref="V242:AA242"/>
    <mergeCell ref="AB242:AG242"/>
    <mergeCell ref="AH242:AM242"/>
    <mergeCell ref="AN242:AS242"/>
    <mergeCell ref="AN243:AS243"/>
    <mergeCell ref="AT243:AY243"/>
    <mergeCell ref="J244:O244"/>
    <mergeCell ref="P244:U244"/>
    <mergeCell ref="V244:AA244"/>
    <mergeCell ref="AB244:AG244"/>
    <mergeCell ref="AH244:AM244"/>
    <mergeCell ref="AN244:AS244"/>
    <mergeCell ref="J243:O243"/>
    <mergeCell ref="P243:U243"/>
    <mergeCell ref="AZ235:BE235"/>
    <mergeCell ref="D238:I238"/>
    <mergeCell ref="J236:O236"/>
    <mergeCell ref="P236:U236"/>
    <mergeCell ref="V236:AA236"/>
    <mergeCell ref="AB236:AG236"/>
    <mergeCell ref="AH236:AM236"/>
    <mergeCell ref="AZ237:BE237"/>
    <mergeCell ref="J235:O235"/>
    <mergeCell ref="P235:U235"/>
    <mergeCell ref="AL228:AR228"/>
    <mergeCell ref="S227:X227"/>
    <mergeCell ref="AS230:BA230"/>
    <mergeCell ref="BB230:BH230"/>
    <mergeCell ref="AL229:AR229"/>
    <mergeCell ref="AE227:AK227"/>
    <mergeCell ref="AL227:AR227"/>
    <mergeCell ref="S230:X230"/>
    <mergeCell ref="AZ236:BE236"/>
    <mergeCell ref="J237:O237"/>
    <mergeCell ref="P237:U237"/>
    <mergeCell ref="V237:AA237"/>
    <mergeCell ref="AB237:AG237"/>
    <mergeCell ref="AH237:AM237"/>
    <mergeCell ref="AL230:AR230"/>
    <mergeCell ref="S228:X228"/>
    <mergeCell ref="Y228:AD228"/>
    <mergeCell ref="AE228:AK228"/>
    <mergeCell ref="S229:X229"/>
    <mergeCell ref="Y229:AD229"/>
    <mergeCell ref="AL226:AR226"/>
    <mergeCell ref="AS226:BA226"/>
    <mergeCell ref="BB226:BH226"/>
    <mergeCell ref="S231:X231"/>
    <mergeCell ref="Y231:AD231"/>
    <mergeCell ref="AE231:AK231"/>
    <mergeCell ref="AL231:AR231"/>
    <mergeCell ref="AE229:AK229"/>
    <mergeCell ref="Y230:AD230"/>
    <mergeCell ref="AE230:AK230"/>
    <mergeCell ref="S221:X221"/>
    <mergeCell ref="S223:X223"/>
    <mergeCell ref="Y223:AD223"/>
    <mergeCell ref="AE223:AK223"/>
    <mergeCell ref="AE222:AK222"/>
    <mergeCell ref="S226:X226"/>
    <mergeCell ref="Y226:AD226"/>
    <mergeCell ref="AE226:AK226"/>
    <mergeCell ref="AE225:AK225"/>
    <mergeCell ref="S222:X222"/>
    <mergeCell ref="BB217:BH217"/>
    <mergeCell ref="AS217:BA217"/>
    <mergeCell ref="AE218:AK218"/>
    <mergeCell ref="AL223:AR223"/>
    <mergeCell ref="AS223:BA223"/>
    <mergeCell ref="AE224:AK224"/>
    <mergeCell ref="AL224:AR224"/>
    <mergeCell ref="Y220:AD220"/>
    <mergeCell ref="AS218:BA218"/>
    <mergeCell ref="BB218:BH218"/>
    <mergeCell ref="AS219:BA219"/>
    <mergeCell ref="BB220:BH220"/>
    <mergeCell ref="BB219:BH219"/>
    <mergeCell ref="BB223:BH223"/>
    <mergeCell ref="S224:X224"/>
    <mergeCell ref="Y224:AD224"/>
    <mergeCell ref="D225:R225"/>
    <mergeCell ref="S217:X217"/>
    <mergeCell ref="Y217:AD217"/>
    <mergeCell ref="AE217:AK217"/>
    <mergeCell ref="AS222:BA222"/>
    <mergeCell ref="BB222:BH222"/>
    <mergeCell ref="BB221:BH221"/>
    <mergeCell ref="D229:R229"/>
    <mergeCell ref="D230:R230"/>
    <mergeCell ref="D226:R226"/>
    <mergeCell ref="D227:R227"/>
    <mergeCell ref="D231:R231"/>
    <mergeCell ref="D214:R214"/>
    <mergeCell ref="D215:R215"/>
    <mergeCell ref="D223:R223"/>
    <mergeCell ref="D224:R224"/>
    <mergeCell ref="D221:R221"/>
    <mergeCell ref="S225:X225"/>
    <mergeCell ref="Y225:AD225"/>
    <mergeCell ref="D220:R220"/>
    <mergeCell ref="AL215:AR215"/>
    <mergeCell ref="S232:X232"/>
    <mergeCell ref="D216:R216"/>
    <mergeCell ref="D217:R217"/>
    <mergeCell ref="D218:R218"/>
    <mergeCell ref="D219:R219"/>
    <mergeCell ref="D232:R232"/>
    <mergeCell ref="AE220:AK220"/>
    <mergeCell ref="S215:X216"/>
    <mergeCell ref="S214:X214"/>
    <mergeCell ref="S220:X220"/>
    <mergeCell ref="D228:R228"/>
    <mergeCell ref="AL216:AR216"/>
    <mergeCell ref="S218:X219"/>
    <mergeCell ref="Y215:AD216"/>
    <mergeCell ref="Y218:AD219"/>
    <mergeCell ref="AL218:AR218"/>
    <mergeCell ref="AS214:BA214"/>
    <mergeCell ref="AS215:BA215"/>
    <mergeCell ref="AS216:BA216"/>
    <mergeCell ref="AE215:AK215"/>
    <mergeCell ref="AE216:AK216"/>
    <mergeCell ref="AE219:AK219"/>
    <mergeCell ref="BG211:BL211"/>
    <mergeCell ref="BE211:BF211"/>
    <mergeCell ref="L209:S209"/>
    <mergeCell ref="BB214:BH214"/>
    <mergeCell ref="AL214:AR214"/>
    <mergeCell ref="Y214:AD214"/>
    <mergeCell ref="AE214:AK214"/>
    <mergeCell ref="D212:R213"/>
    <mergeCell ref="S212:X213"/>
    <mergeCell ref="Y212:AD213"/>
    <mergeCell ref="AE212:BL212"/>
    <mergeCell ref="AL219:AR219"/>
    <mergeCell ref="BI217:BL217"/>
    <mergeCell ref="BB213:BH213"/>
    <mergeCell ref="BI213:BL213"/>
    <mergeCell ref="BB215:BH215"/>
    <mergeCell ref="BB216:BH216"/>
    <mergeCell ref="BI214:BL214"/>
    <mergeCell ref="BI215:BL215"/>
    <mergeCell ref="BI216:BL216"/>
    <mergeCell ref="D207:K207"/>
    <mergeCell ref="AE213:AK213"/>
    <mergeCell ref="AL213:AR213"/>
    <mergeCell ref="D209:K209"/>
    <mergeCell ref="AS213:BA213"/>
    <mergeCell ref="Y209:AR209"/>
    <mergeCell ref="AS208:BL208"/>
    <mergeCell ref="AS209:BL209"/>
    <mergeCell ref="Y207:AR207"/>
    <mergeCell ref="T207:X207"/>
    <mergeCell ref="L207:S207"/>
    <mergeCell ref="L208:S208"/>
    <mergeCell ref="AS207:BL207"/>
    <mergeCell ref="T208:X208"/>
    <mergeCell ref="T209:X209"/>
    <mergeCell ref="BH175:BJ175"/>
    <mergeCell ref="AV175:AX175"/>
    <mergeCell ref="AY175:BA175"/>
    <mergeCell ref="BB175:BD175"/>
    <mergeCell ref="X186:AF186"/>
    <mergeCell ref="D208:K208"/>
    <mergeCell ref="Y208:AR208"/>
    <mergeCell ref="L203:O203"/>
    <mergeCell ref="P203:S203"/>
    <mergeCell ref="P196:S196"/>
    <mergeCell ref="T196:W196"/>
    <mergeCell ref="P205:S205"/>
    <mergeCell ref="L201:O201"/>
    <mergeCell ref="T203:BL203"/>
    <mergeCell ref="T205:BL205"/>
    <mergeCell ref="X184:AF184"/>
    <mergeCell ref="X178:AF178"/>
    <mergeCell ref="X179:AF179"/>
    <mergeCell ref="D190:N190"/>
    <mergeCell ref="AA176:AC176"/>
    <mergeCell ref="O180:W180"/>
    <mergeCell ref="O181:W181"/>
    <mergeCell ref="O182:W182"/>
    <mergeCell ref="X187:AF187"/>
    <mergeCell ref="D205:K205"/>
    <mergeCell ref="L200:O200"/>
    <mergeCell ref="BE170:BG170"/>
    <mergeCell ref="O184:W184"/>
    <mergeCell ref="O185:W185"/>
    <mergeCell ref="X180:AF180"/>
    <mergeCell ref="X181:AF181"/>
    <mergeCell ref="AS176:AU176"/>
    <mergeCell ref="AG175:AI175"/>
    <mergeCell ref="AJ175:AL175"/>
    <mergeCell ref="BH172:BJ172"/>
    <mergeCell ref="T176:W176"/>
    <mergeCell ref="BE174:BG174"/>
    <mergeCell ref="BH174:BJ174"/>
    <mergeCell ref="D203:K203"/>
    <mergeCell ref="D204:K204"/>
    <mergeCell ref="AG192:AL192"/>
    <mergeCell ref="P194:W194"/>
    <mergeCell ref="O183:W183"/>
    <mergeCell ref="P204:S204"/>
    <mergeCell ref="BB171:BD171"/>
    <mergeCell ref="BE171:BG171"/>
    <mergeCell ref="X176:Z176"/>
    <mergeCell ref="BE175:BG175"/>
    <mergeCell ref="AA173:AC173"/>
    <mergeCell ref="BB172:BD172"/>
    <mergeCell ref="BE172:BG172"/>
    <mergeCell ref="AM175:AO175"/>
    <mergeCell ref="AP175:AR175"/>
    <mergeCell ref="AS175:AU175"/>
    <mergeCell ref="BH171:BJ171"/>
    <mergeCell ref="AA170:AC170"/>
    <mergeCell ref="AD170:AF170"/>
    <mergeCell ref="AG170:AI170"/>
    <mergeCell ref="AJ170:AL170"/>
    <mergeCell ref="BH170:BJ170"/>
    <mergeCell ref="AA171:AC171"/>
    <mergeCell ref="AD171:AF171"/>
    <mergeCell ref="AV170:AX170"/>
    <mergeCell ref="AY170:BA170"/>
    <mergeCell ref="AG169:AI169"/>
    <mergeCell ref="AJ169:AL169"/>
    <mergeCell ref="AM169:AO169"/>
    <mergeCell ref="AP169:AR169"/>
    <mergeCell ref="BB154:BD154"/>
    <mergeCell ref="AJ153:AL153"/>
    <mergeCell ref="AM153:AO153"/>
    <mergeCell ref="AY169:BA169"/>
    <mergeCell ref="BB169:BD169"/>
    <mergeCell ref="AS153:AU153"/>
    <mergeCell ref="BE169:BG169"/>
    <mergeCell ref="BH169:BJ169"/>
    <mergeCell ref="BE150:BG150"/>
    <mergeCell ref="BH150:BJ150"/>
    <mergeCell ref="BE149:BG149"/>
    <mergeCell ref="AD145:AF145"/>
    <mergeCell ref="AG144:AI145"/>
    <mergeCell ref="AJ144:BA144"/>
    <mergeCell ref="AJ145:AL145"/>
    <mergeCell ref="AM145:AO145"/>
    <mergeCell ref="BE148:BG148"/>
    <mergeCell ref="BB146:BD146"/>
    <mergeCell ref="BH154:BJ154"/>
    <mergeCell ref="AV154:AX154"/>
    <mergeCell ref="AY146:BA146"/>
    <mergeCell ref="BE151:BG151"/>
    <mergeCell ref="AV150:AX150"/>
    <mergeCell ref="AV151:AX151"/>
    <mergeCell ref="BB152:BD152"/>
    <mergeCell ref="BE152:BG152"/>
    <mergeCell ref="BE155:BG155"/>
    <mergeCell ref="AY157:BA157"/>
    <mergeCell ref="AV153:AX153"/>
    <mergeCell ref="AY153:BA153"/>
    <mergeCell ref="BB153:BD153"/>
    <mergeCell ref="BE153:BG153"/>
    <mergeCell ref="BB156:BD156"/>
    <mergeCell ref="BE157:BG157"/>
    <mergeCell ref="BH146:BJ146"/>
    <mergeCell ref="BH144:BJ145"/>
    <mergeCell ref="AV145:AX145"/>
    <mergeCell ref="AY145:BA145"/>
    <mergeCell ref="BE144:BG145"/>
    <mergeCell ref="AV146:AX146"/>
    <mergeCell ref="BK130:BL130"/>
    <mergeCell ref="BK131:BL131"/>
    <mergeCell ref="BK132:BL132"/>
    <mergeCell ref="AF136:AZ136"/>
    <mergeCell ref="AF137:AQ137"/>
    <mergeCell ref="AF138:AH138"/>
    <mergeCell ref="AI138:AK138"/>
    <mergeCell ref="AL138:AN138"/>
    <mergeCell ref="AO138:AQ138"/>
    <mergeCell ref="AX137:AZ138"/>
    <mergeCell ref="BD137:BF138"/>
    <mergeCell ref="BG137:BI138"/>
    <mergeCell ref="BJ136:BL138"/>
    <mergeCell ref="AF139:AH139"/>
    <mergeCell ref="AX139:AZ139"/>
    <mergeCell ref="BA139:BC139"/>
    <mergeCell ref="BD139:BF139"/>
    <mergeCell ref="AR137:AT138"/>
    <mergeCell ref="BA136:BC138"/>
    <mergeCell ref="BD136:BI136"/>
    <mergeCell ref="AF140:AH140"/>
    <mergeCell ref="AI139:AK139"/>
    <mergeCell ref="AI140:AK140"/>
    <mergeCell ref="AL139:AN139"/>
    <mergeCell ref="AO139:AQ139"/>
    <mergeCell ref="AR139:AT139"/>
    <mergeCell ref="AR140:AT140"/>
    <mergeCell ref="BD140:BF140"/>
    <mergeCell ref="BG140:BI140"/>
    <mergeCell ref="BJ139:BL139"/>
    <mergeCell ref="BJ140:BL140"/>
    <mergeCell ref="I144:N145"/>
    <mergeCell ref="O144:W145"/>
    <mergeCell ref="BG139:BI139"/>
    <mergeCell ref="AU139:AW139"/>
    <mergeCell ref="L139:R139"/>
    <mergeCell ref="S139:X139"/>
    <mergeCell ref="BH131:BJ131"/>
    <mergeCell ref="AV132:AX132"/>
    <mergeCell ref="AY132:BA132"/>
    <mergeCell ref="BB132:BD132"/>
    <mergeCell ref="BE132:BG132"/>
    <mergeCell ref="BH132:BJ132"/>
    <mergeCell ref="BB131:BD131"/>
    <mergeCell ref="BE131:BG131"/>
    <mergeCell ref="AY131:BA131"/>
    <mergeCell ref="BE123:BG123"/>
    <mergeCell ref="AV125:AX125"/>
    <mergeCell ref="BB130:BD130"/>
    <mergeCell ref="BE130:BG130"/>
    <mergeCell ref="BH126:BJ126"/>
    <mergeCell ref="BH123:BJ123"/>
    <mergeCell ref="BH129:BJ129"/>
    <mergeCell ref="BH128:BJ128"/>
    <mergeCell ref="AV128:AX128"/>
    <mergeCell ref="BH130:BJ130"/>
    <mergeCell ref="BK124:BL124"/>
    <mergeCell ref="BE125:BG125"/>
    <mergeCell ref="BH125:BJ125"/>
    <mergeCell ref="BH124:BJ124"/>
    <mergeCell ref="BK128:BL128"/>
    <mergeCell ref="BE127:BG127"/>
    <mergeCell ref="BH127:BJ127"/>
    <mergeCell ref="BK127:BL127"/>
    <mergeCell ref="BE124:BG124"/>
    <mergeCell ref="BE128:BG128"/>
    <mergeCell ref="AJ131:AL131"/>
    <mergeCell ref="BK123:BL123"/>
    <mergeCell ref="AV118:AX118"/>
    <mergeCell ref="AY118:BA118"/>
    <mergeCell ref="BB118:BD118"/>
    <mergeCell ref="BE118:BG118"/>
    <mergeCell ref="BH118:BJ118"/>
    <mergeCell ref="AV123:AX123"/>
    <mergeCell ref="BK122:BL122"/>
    <mergeCell ref="BE120:BG120"/>
    <mergeCell ref="T173:W173"/>
    <mergeCell ref="BE121:BG121"/>
    <mergeCell ref="A134:C140"/>
    <mergeCell ref="AG132:AI132"/>
    <mergeCell ref="AM120:AO120"/>
    <mergeCell ref="AJ124:AL124"/>
    <mergeCell ref="AM124:AO124"/>
    <mergeCell ref="BB124:BD124"/>
    <mergeCell ref="S136:AE138"/>
    <mergeCell ref="L140:R140"/>
    <mergeCell ref="AA132:AC132"/>
    <mergeCell ref="AD118:AF118"/>
    <mergeCell ref="AG118:AI118"/>
    <mergeCell ref="AD119:AF119"/>
    <mergeCell ref="AG119:AI119"/>
    <mergeCell ref="AA131:AC131"/>
    <mergeCell ref="AD132:AF132"/>
    <mergeCell ref="AD124:AF124"/>
    <mergeCell ref="AA124:AC124"/>
    <mergeCell ref="AG123:AI123"/>
    <mergeCell ref="D50:AE50"/>
    <mergeCell ref="BK120:BL120"/>
    <mergeCell ref="BB120:BD120"/>
    <mergeCell ref="AV120:AX120"/>
    <mergeCell ref="AS118:AU118"/>
    <mergeCell ref="BG43:BI52"/>
    <mergeCell ref="AO60:AY60"/>
    <mergeCell ref="AO62:AY62"/>
    <mergeCell ref="D55:I55"/>
    <mergeCell ref="AP118:AR118"/>
    <mergeCell ref="O171:R171"/>
    <mergeCell ref="O172:R172"/>
    <mergeCell ref="O173:R173"/>
    <mergeCell ref="O150:R150"/>
    <mergeCell ref="O152:R152"/>
    <mergeCell ref="B43:B52"/>
    <mergeCell ref="C43:C46"/>
    <mergeCell ref="C47:C52"/>
    <mergeCell ref="A142:C176"/>
    <mergeCell ref="L136:R138"/>
    <mergeCell ref="D169:H169"/>
    <mergeCell ref="D170:H170"/>
    <mergeCell ref="D171:H171"/>
    <mergeCell ref="T151:W151"/>
    <mergeCell ref="AD148:AF148"/>
    <mergeCell ref="D143:F143"/>
    <mergeCell ref="G143:I143"/>
    <mergeCell ref="O169:R169"/>
    <mergeCell ref="AA148:AC148"/>
    <mergeCell ref="AA147:AC147"/>
    <mergeCell ref="I150:N150"/>
    <mergeCell ref="T153:W153"/>
    <mergeCell ref="O151:R151"/>
    <mergeCell ref="T150:W150"/>
    <mergeCell ref="T159:W159"/>
    <mergeCell ref="T148:W148"/>
    <mergeCell ref="I156:N156"/>
    <mergeCell ref="O156:R156"/>
    <mergeCell ref="T156:W156"/>
    <mergeCell ref="C15:C16"/>
    <mergeCell ref="C17:C18"/>
    <mergeCell ref="B27:B42"/>
    <mergeCell ref="C29:C42"/>
    <mergeCell ref="C27:C28"/>
    <mergeCell ref="B19:B26"/>
    <mergeCell ref="C19:C20"/>
    <mergeCell ref="C21:C26"/>
    <mergeCell ref="D35:AE35"/>
    <mergeCell ref="AF35:AN35"/>
    <mergeCell ref="AF37:AN37"/>
    <mergeCell ref="D26:AE26"/>
    <mergeCell ref="AF24:AN24"/>
    <mergeCell ref="AF25:AN25"/>
    <mergeCell ref="D32:AE32"/>
    <mergeCell ref="AM123:AO123"/>
    <mergeCell ref="D96:I96"/>
    <mergeCell ref="J89:Y89"/>
    <mergeCell ref="Z89:AN89"/>
    <mergeCell ref="AO89:AY89"/>
    <mergeCell ref="AY119:BA119"/>
    <mergeCell ref="AA116:AI116"/>
    <mergeCell ref="AD121:AF121"/>
    <mergeCell ref="D118:G118"/>
    <mergeCell ref="AA118:AC118"/>
    <mergeCell ref="AM131:AO131"/>
    <mergeCell ref="AF21:AN21"/>
    <mergeCell ref="D30:AE30"/>
    <mergeCell ref="AF30:AN30"/>
    <mergeCell ref="AA119:AC119"/>
    <mergeCell ref="Z90:AN90"/>
    <mergeCell ref="AO90:AY90"/>
    <mergeCell ref="AA121:AC121"/>
    <mergeCell ref="M119:Q119"/>
    <mergeCell ref="M131:Q131"/>
    <mergeCell ref="I146:N146"/>
    <mergeCell ref="I147:N147"/>
    <mergeCell ref="I148:N148"/>
    <mergeCell ref="I169:N169"/>
    <mergeCell ref="I170:N170"/>
    <mergeCell ref="D172:H172"/>
    <mergeCell ref="D147:H147"/>
    <mergeCell ref="D148:H148"/>
    <mergeCell ref="I171:N171"/>
    <mergeCell ref="D150:H150"/>
    <mergeCell ref="D174:H174"/>
    <mergeCell ref="D175:H175"/>
    <mergeCell ref="D176:H176"/>
    <mergeCell ref="I176:N176"/>
    <mergeCell ref="I172:N172"/>
    <mergeCell ref="I173:N173"/>
    <mergeCell ref="A203:C205"/>
    <mergeCell ref="AG179:AL179"/>
    <mergeCell ref="AG186:AL186"/>
    <mergeCell ref="T204:BL204"/>
    <mergeCell ref="BB173:BD173"/>
    <mergeCell ref="BE173:BG173"/>
    <mergeCell ref="I174:N174"/>
    <mergeCell ref="O174:R174"/>
    <mergeCell ref="O175:R175"/>
    <mergeCell ref="O176:R176"/>
    <mergeCell ref="BK172:BL172"/>
    <mergeCell ref="AG178:AL178"/>
    <mergeCell ref="T201:W201"/>
    <mergeCell ref="L197:O197"/>
    <mergeCell ref="T175:W175"/>
    <mergeCell ref="BK171:BL171"/>
    <mergeCell ref="D186:N186"/>
    <mergeCell ref="BH173:BJ173"/>
    <mergeCell ref="AA175:AC175"/>
    <mergeCell ref="AD175:AF175"/>
    <mergeCell ref="T146:W146"/>
    <mergeCell ref="T147:W147"/>
    <mergeCell ref="T171:W171"/>
    <mergeCell ref="AS147:AU147"/>
    <mergeCell ref="BK144:BL145"/>
    <mergeCell ref="BE146:BG146"/>
    <mergeCell ref="AJ155:AL155"/>
    <mergeCell ref="AV147:AX147"/>
    <mergeCell ref="AY147:BA147"/>
    <mergeCell ref="AM161:AO161"/>
    <mergeCell ref="BK170:BL170"/>
    <mergeCell ref="BB147:BD147"/>
    <mergeCell ref="BE147:BG147"/>
    <mergeCell ref="BH147:BJ147"/>
    <mergeCell ref="AV149:AX149"/>
    <mergeCell ref="AD147:AF147"/>
    <mergeCell ref="AG147:AI147"/>
    <mergeCell ref="AJ147:AL147"/>
    <mergeCell ref="AM151:AO151"/>
    <mergeCell ref="BH149:BJ149"/>
    <mergeCell ref="A7:C7"/>
    <mergeCell ref="D192:N192"/>
    <mergeCell ref="O179:W179"/>
    <mergeCell ref="O186:W186"/>
    <mergeCell ref="O192:W192"/>
    <mergeCell ref="X192:AF192"/>
    <mergeCell ref="X174:Z174"/>
    <mergeCell ref="X175:Z175"/>
    <mergeCell ref="I175:N175"/>
    <mergeCell ref="I151:N151"/>
    <mergeCell ref="D8:M9"/>
    <mergeCell ref="BK174:BL174"/>
    <mergeCell ref="BK175:BL175"/>
    <mergeCell ref="BK176:BL176"/>
    <mergeCell ref="D173:H173"/>
    <mergeCell ref="L205:O205"/>
    <mergeCell ref="BK146:BL146"/>
    <mergeCell ref="BK147:BL147"/>
    <mergeCell ref="BK148:BL148"/>
    <mergeCell ref="BK169:BL169"/>
    <mergeCell ref="A6:C6"/>
    <mergeCell ref="AG7:AI7"/>
    <mergeCell ref="AW7:AY7"/>
    <mergeCell ref="A5:C5"/>
    <mergeCell ref="A13:C14"/>
    <mergeCell ref="R10:T10"/>
    <mergeCell ref="D5:S5"/>
    <mergeCell ref="AR8:AY9"/>
    <mergeCell ref="Q7:S7"/>
    <mergeCell ref="A8:C10"/>
    <mergeCell ref="D135:F135"/>
    <mergeCell ref="G135:I135"/>
    <mergeCell ref="D136:K138"/>
    <mergeCell ref="D139:K139"/>
    <mergeCell ref="D140:K140"/>
    <mergeCell ref="A266:C267"/>
    <mergeCell ref="A254:C263"/>
    <mergeCell ref="B248:C248"/>
    <mergeCell ref="A235:A244"/>
    <mergeCell ref="B252:C252"/>
    <mergeCell ref="B242:C242"/>
    <mergeCell ref="A212:C213"/>
    <mergeCell ref="B214:B219"/>
    <mergeCell ref="B236:C236"/>
    <mergeCell ref="B237:C237"/>
    <mergeCell ref="C222:C223"/>
    <mergeCell ref="B224:B228"/>
    <mergeCell ref="C217:C219"/>
    <mergeCell ref="A207:C209"/>
    <mergeCell ref="B15:B18"/>
    <mergeCell ref="C229:C230"/>
    <mergeCell ref="B249:C249"/>
    <mergeCell ref="B250:C250"/>
    <mergeCell ref="B251:C251"/>
    <mergeCell ref="B220:B223"/>
    <mergeCell ref="C220:C221"/>
    <mergeCell ref="B238:C238"/>
    <mergeCell ref="A246:A252"/>
    <mergeCell ref="B244:C244"/>
    <mergeCell ref="C214:C216"/>
    <mergeCell ref="D74:BL74"/>
    <mergeCell ref="D75:BL75"/>
    <mergeCell ref="D71:BK71"/>
    <mergeCell ref="D79:BL79"/>
    <mergeCell ref="C224:C225"/>
    <mergeCell ref="C226:C228"/>
    <mergeCell ref="B229:B232"/>
    <mergeCell ref="D142:F142"/>
    <mergeCell ref="A114:C132"/>
    <mergeCell ref="A54:C70"/>
    <mergeCell ref="B243:C243"/>
    <mergeCell ref="L204:O204"/>
    <mergeCell ref="C231:C232"/>
    <mergeCell ref="D146:H146"/>
    <mergeCell ref="D179:N179"/>
    <mergeCell ref="D119:G119"/>
    <mergeCell ref="D76:BL76"/>
    <mergeCell ref="H130:L130"/>
    <mergeCell ref="H132:L132"/>
    <mergeCell ref="M118:Q118"/>
    <mergeCell ref="D131:G131"/>
    <mergeCell ref="D123:G123"/>
    <mergeCell ref="H123:L123"/>
    <mergeCell ref="D125:G125"/>
    <mergeCell ref="D120:G120"/>
    <mergeCell ref="D121:G121"/>
    <mergeCell ref="M132:Q132"/>
    <mergeCell ref="H121:L121"/>
    <mergeCell ref="AR10:AY10"/>
    <mergeCell ref="M116:Q117"/>
    <mergeCell ref="R116:Z117"/>
    <mergeCell ref="D27:AE27"/>
    <mergeCell ref="D24:AE24"/>
    <mergeCell ref="D25:AE25"/>
    <mergeCell ref="D87:G87"/>
    <mergeCell ref="D70:I70"/>
    <mergeCell ref="J54:Y54"/>
    <mergeCell ref="AF22:AN22"/>
    <mergeCell ref="D43:AE43"/>
    <mergeCell ref="D36:AE36"/>
    <mergeCell ref="AZ60:BL60"/>
    <mergeCell ref="AO70:AY70"/>
    <mergeCell ref="AF13:AN14"/>
    <mergeCell ref="AO46:AQ46"/>
    <mergeCell ref="AO47:AQ47"/>
    <mergeCell ref="AO19:AQ19"/>
    <mergeCell ref="J56:Y56"/>
    <mergeCell ref="D69:I69"/>
    <mergeCell ref="M130:Q130"/>
    <mergeCell ref="AO25:AQ25"/>
    <mergeCell ref="AZ54:BL54"/>
    <mergeCell ref="AO55:AY55"/>
    <mergeCell ref="J55:Y55"/>
    <mergeCell ref="J70:Y70"/>
    <mergeCell ref="Z56:AN56"/>
    <mergeCell ref="AO37:AQ37"/>
    <mergeCell ref="AO34:AQ34"/>
    <mergeCell ref="AF38:AN38"/>
    <mergeCell ref="BK173:BL173"/>
    <mergeCell ref="AZ89:BL89"/>
    <mergeCell ref="O147:R147"/>
    <mergeCell ref="O148:R148"/>
    <mergeCell ref="D132:G132"/>
    <mergeCell ref="H119:L119"/>
    <mergeCell ref="AJ116:AU116"/>
    <mergeCell ref="Z96:AN96"/>
    <mergeCell ref="AD131:AF131"/>
    <mergeCell ref="BK125:BL125"/>
    <mergeCell ref="AD174:AF174"/>
    <mergeCell ref="AG174:AI174"/>
    <mergeCell ref="D115:F115"/>
    <mergeCell ref="AO15:AQ15"/>
    <mergeCell ref="AO16:AQ16"/>
    <mergeCell ref="AO17:AQ17"/>
    <mergeCell ref="J96:Y96"/>
    <mergeCell ref="Z68:AN68"/>
    <mergeCell ref="I87:BK87"/>
    <mergeCell ref="AY116:BJ116"/>
    <mergeCell ref="AY117:BA117"/>
    <mergeCell ref="BB117:BD117"/>
    <mergeCell ref="BE117:BG117"/>
    <mergeCell ref="D10:M10"/>
    <mergeCell ref="G142:I142"/>
    <mergeCell ref="D67:I67"/>
    <mergeCell ref="J67:Y67"/>
    <mergeCell ref="Z67:AN67"/>
    <mergeCell ref="Z64:AN64"/>
    <mergeCell ref="AO101:AY101"/>
    <mergeCell ref="G115:I115"/>
    <mergeCell ref="W131:Z131"/>
    <mergeCell ref="S140:X140"/>
    <mergeCell ref="Z139:AE139"/>
    <mergeCell ref="Z140:AE140"/>
    <mergeCell ref="AM117:AO117"/>
    <mergeCell ref="H120:L120"/>
    <mergeCell ref="M120:Q120"/>
    <mergeCell ref="R120:U120"/>
    <mergeCell ref="W120:Z120"/>
    <mergeCell ref="AP117:AR117"/>
    <mergeCell ref="AY120:BA120"/>
    <mergeCell ref="AV116:AX117"/>
    <mergeCell ref="D90:I90"/>
    <mergeCell ref="D130:G130"/>
    <mergeCell ref="R119:U119"/>
    <mergeCell ref="R130:U130"/>
    <mergeCell ref="D114:F114"/>
    <mergeCell ref="G114:I114"/>
    <mergeCell ref="H118:L118"/>
    <mergeCell ref="N9:Q9"/>
    <mergeCell ref="N8:T8"/>
    <mergeCell ref="U9:X9"/>
    <mergeCell ref="AJ8:AQ9"/>
    <mergeCell ref="D83:BL83"/>
    <mergeCell ref="N10:Q10"/>
    <mergeCell ref="U10:X10"/>
    <mergeCell ref="AJ10:AQ10"/>
    <mergeCell ref="AF34:AN34"/>
    <mergeCell ref="D54:I54"/>
    <mergeCell ref="A1:BL1"/>
    <mergeCell ref="AF32:AN32"/>
    <mergeCell ref="AO32:AQ32"/>
    <mergeCell ref="AR32:AY32"/>
    <mergeCell ref="AZ32:BD32"/>
    <mergeCell ref="BE32:BF32"/>
    <mergeCell ref="AZ7:BL7"/>
    <mergeCell ref="AO18:AQ18"/>
    <mergeCell ref="AO14:AQ14"/>
    <mergeCell ref="BE30:BF30"/>
    <mergeCell ref="X146:Z146"/>
    <mergeCell ref="W119:Z119"/>
    <mergeCell ref="W130:Z130"/>
    <mergeCell ref="R121:U121"/>
    <mergeCell ref="W121:Z121"/>
    <mergeCell ref="AO54:AY54"/>
    <mergeCell ref="AA117:AC117"/>
    <mergeCell ref="AD117:AF117"/>
    <mergeCell ref="AG117:AI117"/>
    <mergeCell ref="AJ117:AL117"/>
    <mergeCell ref="BI231:BL231"/>
    <mergeCell ref="Y221:AD221"/>
    <mergeCell ref="AE221:AK221"/>
    <mergeCell ref="AL221:AR221"/>
    <mergeCell ref="AS221:BA221"/>
    <mergeCell ref="AL220:AR220"/>
    <mergeCell ref="AS220:BA220"/>
    <mergeCell ref="AS224:BA224"/>
    <mergeCell ref="BB224:BH224"/>
    <mergeCell ref="Y227:AD227"/>
    <mergeCell ref="AZ242:BE242"/>
    <mergeCell ref="BB174:BD174"/>
    <mergeCell ref="Y232:AD232"/>
    <mergeCell ref="T174:W174"/>
    <mergeCell ref="T170:W170"/>
    <mergeCell ref="AS169:AU169"/>
    <mergeCell ref="AV169:AX169"/>
    <mergeCell ref="O178:W178"/>
    <mergeCell ref="T172:W172"/>
    <mergeCell ref="O170:R170"/>
    <mergeCell ref="BD246:BG246"/>
    <mergeCell ref="BH246:BK246"/>
    <mergeCell ref="BI232:BL232"/>
    <mergeCell ref="AS232:BA232"/>
    <mergeCell ref="BB232:BH232"/>
    <mergeCell ref="AN236:AS236"/>
    <mergeCell ref="AT236:AY236"/>
    <mergeCell ref="AT244:AY244"/>
    <mergeCell ref="AN237:AS237"/>
    <mergeCell ref="AT237:AY237"/>
    <mergeCell ref="D261:R261"/>
    <mergeCell ref="S261:V261"/>
    <mergeCell ref="W261:AC261"/>
    <mergeCell ref="AD261:AG261"/>
    <mergeCell ref="L246:O246"/>
    <mergeCell ref="V240:AG240"/>
    <mergeCell ref="V241:AA241"/>
    <mergeCell ref="D258:R258"/>
    <mergeCell ref="AB243:AG243"/>
    <mergeCell ref="H247:O247"/>
    <mergeCell ref="W258:AC258"/>
    <mergeCell ref="J240:O241"/>
    <mergeCell ref="AB241:AG241"/>
    <mergeCell ref="J238:O238"/>
    <mergeCell ref="D259:R259"/>
    <mergeCell ref="AG121:AI121"/>
    <mergeCell ref="T169:W169"/>
    <mergeCell ref="O146:R146"/>
    <mergeCell ref="AA130:AC130"/>
    <mergeCell ref="D134:F134"/>
    <mergeCell ref="AB246:AE246"/>
    <mergeCell ref="AN246:AQ246"/>
    <mergeCell ref="D236:I236"/>
    <mergeCell ref="D242:I242"/>
    <mergeCell ref="D222:R222"/>
    <mergeCell ref="H196:K196"/>
    <mergeCell ref="P246:S246"/>
    <mergeCell ref="AJ246:AM246"/>
    <mergeCell ref="P200:S200"/>
    <mergeCell ref="L196:O196"/>
    <mergeCell ref="AP124:AR124"/>
    <mergeCell ref="AS124:AU124"/>
    <mergeCell ref="R131:U131"/>
    <mergeCell ref="R132:U132"/>
    <mergeCell ref="W132:Z132"/>
    <mergeCell ref="AS126:AU126"/>
    <mergeCell ref="AP131:AR131"/>
    <mergeCell ref="AS125:AU125"/>
    <mergeCell ref="AS131:AU131"/>
    <mergeCell ref="AG125:AI125"/>
    <mergeCell ref="AP125:AR125"/>
    <mergeCell ref="H131:L131"/>
    <mergeCell ref="P240:U241"/>
    <mergeCell ref="V239:BE239"/>
    <mergeCell ref="AS130:AU130"/>
    <mergeCell ref="AZ241:BE241"/>
    <mergeCell ref="AH240:AS240"/>
    <mergeCell ref="AB238:AG238"/>
    <mergeCell ref="BA140:BC140"/>
    <mergeCell ref="AA174:AC174"/>
    <mergeCell ref="AZ246:BC246"/>
    <mergeCell ref="D262:R262"/>
    <mergeCell ref="S262:V262"/>
    <mergeCell ref="W262:AC262"/>
    <mergeCell ref="AD262:AG262"/>
    <mergeCell ref="AH262:AN262"/>
    <mergeCell ref="AO262:AR262"/>
    <mergeCell ref="AO259:AR259"/>
    <mergeCell ref="D260:R260"/>
    <mergeCell ref="S260:V260"/>
    <mergeCell ref="AN241:AS241"/>
    <mergeCell ref="AO261:AR261"/>
    <mergeCell ref="AS261:AY261"/>
    <mergeCell ref="AV246:AY246"/>
    <mergeCell ref="AT238:AY238"/>
    <mergeCell ref="AH259:AN259"/>
    <mergeCell ref="AF246:AI246"/>
    <mergeCell ref="AR246:AU246"/>
    <mergeCell ref="AT242:AY242"/>
    <mergeCell ref="AD257:AG257"/>
    <mergeCell ref="AN235:AS235"/>
    <mergeCell ref="AT235:AY235"/>
    <mergeCell ref="AT240:BE240"/>
    <mergeCell ref="AT241:AY241"/>
    <mergeCell ref="P238:U238"/>
    <mergeCell ref="V238:AA238"/>
    <mergeCell ref="AH238:AM238"/>
    <mergeCell ref="AN238:AS238"/>
    <mergeCell ref="AZ238:BE238"/>
    <mergeCell ref="AH241:AM241"/>
    <mergeCell ref="Z55:AN55"/>
    <mergeCell ref="J62:Y62"/>
    <mergeCell ref="AG120:AI120"/>
    <mergeCell ref="AJ120:AL120"/>
    <mergeCell ref="Z100:AN100"/>
    <mergeCell ref="AE232:AK232"/>
    <mergeCell ref="AL232:AR232"/>
    <mergeCell ref="AP126:AR126"/>
    <mergeCell ref="AO68:AY68"/>
    <mergeCell ref="AS117:AU117"/>
    <mergeCell ref="D38:AE38"/>
    <mergeCell ref="D41:AE41"/>
    <mergeCell ref="D40:AE40"/>
    <mergeCell ref="AO38:AQ38"/>
    <mergeCell ref="AR38:AY38"/>
    <mergeCell ref="AF40:AN40"/>
    <mergeCell ref="AF39:AN39"/>
    <mergeCell ref="D39:AE39"/>
    <mergeCell ref="AR39:AY39"/>
    <mergeCell ref="AZ34:BD34"/>
    <mergeCell ref="AR28:AY28"/>
    <mergeCell ref="AZ42:BD42"/>
    <mergeCell ref="AZ41:BD41"/>
    <mergeCell ref="AF41:AN41"/>
    <mergeCell ref="AO41:AQ41"/>
    <mergeCell ref="AO28:AQ28"/>
    <mergeCell ref="AZ39:BD39"/>
    <mergeCell ref="AF36:AN36"/>
    <mergeCell ref="AZ36:BD36"/>
    <mergeCell ref="AO36:AQ36"/>
    <mergeCell ref="AZ49:BD49"/>
    <mergeCell ref="BE49:BF49"/>
    <mergeCell ref="AO50:AQ50"/>
    <mergeCell ref="AR50:AY50"/>
    <mergeCell ref="AZ50:BD50"/>
    <mergeCell ref="BE50:BF50"/>
    <mergeCell ref="AO49:AQ49"/>
    <mergeCell ref="AR46:AY46"/>
    <mergeCell ref="AR47:AY47"/>
    <mergeCell ref="D58:I58"/>
    <mergeCell ref="D59:I59"/>
    <mergeCell ref="D68:I68"/>
    <mergeCell ref="J68:Y68"/>
    <mergeCell ref="D61:I61"/>
    <mergeCell ref="J57:Y57"/>
    <mergeCell ref="D64:I64"/>
    <mergeCell ref="J64:Y64"/>
    <mergeCell ref="J61:Y61"/>
    <mergeCell ref="D63:I63"/>
    <mergeCell ref="AA120:AC120"/>
    <mergeCell ref="AD120:AF120"/>
    <mergeCell ref="R118:U118"/>
    <mergeCell ref="J69:Y69"/>
    <mergeCell ref="Z61:AN61"/>
    <mergeCell ref="J97:Y97"/>
    <mergeCell ref="W118:Z118"/>
    <mergeCell ref="AM118:AO118"/>
    <mergeCell ref="AJ119:AL119"/>
    <mergeCell ref="AJ118:AL118"/>
    <mergeCell ref="AZ61:BL61"/>
    <mergeCell ref="AZ68:BL68"/>
    <mergeCell ref="AZ70:BL70"/>
    <mergeCell ref="Z70:AN70"/>
    <mergeCell ref="AO64:AY64"/>
    <mergeCell ref="AZ64:BL64"/>
    <mergeCell ref="AZ69:BL69"/>
    <mergeCell ref="Z66:AN66"/>
    <mergeCell ref="AO66:AY66"/>
    <mergeCell ref="AZ66:BL66"/>
    <mergeCell ref="AF52:AN52"/>
    <mergeCell ref="AF42:AN42"/>
    <mergeCell ref="AF43:AN43"/>
    <mergeCell ref="AF44:AN44"/>
    <mergeCell ref="AF48:AN48"/>
    <mergeCell ref="AF51:AN51"/>
    <mergeCell ref="AF45:AN45"/>
    <mergeCell ref="D42:AE42"/>
    <mergeCell ref="AR49:AY49"/>
    <mergeCell ref="AR40:AY40"/>
    <mergeCell ref="AR43:AY43"/>
    <mergeCell ref="AR44:AY44"/>
    <mergeCell ref="AO44:AQ44"/>
    <mergeCell ref="AO43:AQ43"/>
    <mergeCell ref="AR41:AY41"/>
    <mergeCell ref="AF47:AN47"/>
    <mergeCell ref="AR42:AY42"/>
    <mergeCell ref="AO48:AQ48"/>
    <mergeCell ref="AR48:AY48"/>
    <mergeCell ref="D49:AE49"/>
    <mergeCell ref="AF49:AN49"/>
    <mergeCell ref="D46:AE46"/>
    <mergeCell ref="D47:AE47"/>
    <mergeCell ref="AF46:AN46"/>
    <mergeCell ref="D48:AE48"/>
    <mergeCell ref="AR51:AY51"/>
    <mergeCell ref="AO51:AQ51"/>
    <mergeCell ref="D116:G117"/>
    <mergeCell ref="H116:L117"/>
    <mergeCell ref="D60:I60"/>
    <mergeCell ref="J60:Y60"/>
    <mergeCell ref="Z60:AN60"/>
    <mergeCell ref="Z59:AN59"/>
    <mergeCell ref="AO59:AY59"/>
    <mergeCell ref="D102:I102"/>
    <mergeCell ref="D235:I235"/>
    <mergeCell ref="AG126:AI126"/>
    <mergeCell ref="AJ126:AL126"/>
    <mergeCell ref="V235:AA235"/>
    <mergeCell ref="AB235:AG235"/>
    <mergeCell ref="R123:U123"/>
    <mergeCell ref="W123:Z123"/>
    <mergeCell ref="AA123:AC123"/>
    <mergeCell ref="AD123:AF123"/>
    <mergeCell ref="AH235:AM235"/>
    <mergeCell ref="W260:AC260"/>
    <mergeCell ref="AD260:AG260"/>
    <mergeCell ref="D240:I241"/>
    <mergeCell ref="D237:I237"/>
    <mergeCell ref="S258:V258"/>
    <mergeCell ref="S259:V259"/>
    <mergeCell ref="W259:AC259"/>
    <mergeCell ref="AD259:AG259"/>
    <mergeCell ref="T246:W246"/>
    <mergeCell ref="X246:AA246"/>
    <mergeCell ref="D239:U239"/>
    <mergeCell ref="BB121:BD121"/>
    <mergeCell ref="D124:G124"/>
    <mergeCell ref="H124:L124"/>
    <mergeCell ref="M124:Q124"/>
    <mergeCell ref="R124:U124"/>
    <mergeCell ref="AM122:AO122"/>
    <mergeCell ref="AP122:AR122"/>
    <mergeCell ref="AS122:AU122"/>
    <mergeCell ref="M121:Q121"/>
    <mergeCell ref="AV122:AX122"/>
    <mergeCell ref="BB122:BD122"/>
    <mergeCell ref="BE122:BG122"/>
    <mergeCell ref="BH122:BJ122"/>
    <mergeCell ref="AY122:BA122"/>
    <mergeCell ref="AO58:AY58"/>
    <mergeCell ref="AZ58:BL58"/>
    <mergeCell ref="AZ101:BL101"/>
    <mergeCell ref="BH121:BJ121"/>
    <mergeCell ref="AO61:AY61"/>
    <mergeCell ref="J59:Y59"/>
    <mergeCell ref="AO96:AY96"/>
    <mergeCell ref="AZ59:BL59"/>
    <mergeCell ref="Z97:AN97"/>
    <mergeCell ref="AO97:AY97"/>
    <mergeCell ref="D85:BL85"/>
    <mergeCell ref="D86:BL86"/>
    <mergeCell ref="Z69:AN69"/>
    <mergeCell ref="AZ97:BL97"/>
    <mergeCell ref="D97:I97"/>
    <mergeCell ref="AJ121:AL121"/>
    <mergeCell ref="AM121:AO121"/>
    <mergeCell ref="AP121:AR121"/>
    <mergeCell ref="AY121:BA121"/>
    <mergeCell ref="BK116:BL117"/>
    <mergeCell ref="BH117:BJ117"/>
    <mergeCell ref="BK118:BL118"/>
    <mergeCell ref="AV121:AX121"/>
    <mergeCell ref="AS121:AU121"/>
    <mergeCell ref="AS120:AU120"/>
    <mergeCell ref="D122:G122"/>
    <mergeCell ref="H122:L122"/>
    <mergeCell ref="M122:Q122"/>
    <mergeCell ref="R122:U122"/>
    <mergeCell ref="W122:Z122"/>
    <mergeCell ref="AA122:AC122"/>
    <mergeCell ref="AD122:AF122"/>
    <mergeCell ref="AG122:AI122"/>
    <mergeCell ref="AJ122:AL122"/>
    <mergeCell ref="H125:L125"/>
    <mergeCell ref="M125:Q125"/>
    <mergeCell ref="R125:U125"/>
    <mergeCell ref="W125:Z125"/>
    <mergeCell ref="AA125:AC125"/>
    <mergeCell ref="AD125:AF125"/>
    <mergeCell ref="M123:Q123"/>
    <mergeCell ref="AJ123:AL123"/>
    <mergeCell ref="AY125:BA125"/>
    <mergeCell ref="BB125:BD125"/>
    <mergeCell ref="BE126:BG126"/>
    <mergeCell ref="AY126:BA126"/>
    <mergeCell ref="BB126:BD126"/>
    <mergeCell ref="AM126:AO126"/>
    <mergeCell ref="AS123:AU123"/>
    <mergeCell ref="AJ125:AL125"/>
    <mergeCell ref="AM125:AO125"/>
    <mergeCell ref="W124:Z124"/>
    <mergeCell ref="AG124:AI124"/>
    <mergeCell ref="BB129:BD129"/>
    <mergeCell ref="BE129:BG129"/>
    <mergeCell ref="AY129:BA129"/>
    <mergeCell ref="AY127:BA127"/>
    <mergeCell ref="BB127:BD127"/>
    <mergeCell ref="AA127:AC127"/>
    <mergeCell ref="AD127:AF127"/>
    <mergeCell ref="AG127:AI127"/>
    <mergeCell ref="BK126:BL126"/>
    <mergeCell ref="BK129:BL129"/>
    <mergeCell ref="D127:G127"/>
    <mergeCell ref="H127:L127"/>
    <mergeCell ref="M127:Q127"/>
    <mergeCell ref="R127:U127"/>
    <mergeCell ref="W127:Z127"/>
    <mergeCell ref="AJ127:AL127"/>
    <mergeCell ref="AM127:AO127"/>
    <mergeCell ref="AP127:AR127"/>
    <mergeCell ref="D126:G126"/>
    <mergeCell ref="H126:L126"/>
    <mergeCell ref="M126:Q126"/>
    <mergeCell ref="R126:U126"/>
    <mergeCell ref="W126:Z126"/>
    <mergeCell ref="AA126:AC126"/>
    <mergeCell ref="AD126:AF126"/>
    <mergeCell ref="AS127:AU127"/>
    <mergeCell ref="AV127:AX127"/>
    <mergeCell ref="W129:Z129"/>
    <mergeCell ref="AA129:AC129"/>
    <mergeCell ref="AD130:AF130"/>
    <mergeCell ref="AG130:AI130"/>
    <mergeCell ref="AJ130:AL130"/>
    <mergeCell ref="AM130:AO130"/>
    <mergeCell ref="AD129:AF129"/>
    <mergeCell ref="AG129:AI129"/>
    <mergeCell ref="AU140:AW140"/>
    <mergeCell ref="AP129:AR129"/>
    <mergeCell ref="AS129:AU129"/>
    <mergeCell ref="AP130:AR130"/>
    <mergeCell ref="AV130:AX130"/>
    <mergeCell ref="AX140:AZ140"/>
    <mergeCell ref="AV129:AX129"/>
    <mergeCell ref="AU137:AW138"/>
    <mergeCell ref="AV131:AX131"/>
    <mergeCell ref="AM132:AO132"/>
    <mergeCell ref="AL140:AN140"/>
    <mergeCell ref="AO140:AQ140"/>
    <mergeCell ref="AP132:AR132"/>
    <mergeCell ref="G134:I134"/>
    <mergeCell ref="X147:Z147"/>
    <mergeCell ref="AA146:AC146"/>
    <mergeCell ref="AD146:AF146"/>
    <mergeCell ref="AG146:AI146"/>
    <mergeCell ref="AJ146:AL146"/>
    <mergeCell ref="AJ129:AL129"/>
    <mergeCell ref="AJ128:AL128"/>
    <mergeCell ref="D144:H145"/>
    <mergeCell ref="X144:AF144"/>
    <mergeCell ref="X145:Z145"/>
    <mergeCell ref="AA145:AC145"/>
    <mergeCell ref="AJ132:AL132"/>
    <mergeCell ref="AG131:AI131"/>
    <mergeCell ref="D128:G128"/>
    <mergeCell ref="H128:L128"/>
    <mergeCell ref="M128:Q128"/>
    <mergeCell ref="R128:U128"/>
    <mergeCell ref="W128:Z128"/>
    <mergeCell ref="D129:G129"/>
    <mergeCell ref="H129:L129"/>
    <mergeCell ref="M129:Q129"/>
    <mergeCell ref="R129:U129"/>
    <mergeCell ref="AD128:AF128"/>
    <mergeCell ref="AM128:AO128"/>
    <mergeCell ref="AP128:AR128"/>
    <mergeCell ref="AS128:AU128"/>
    <mergeCell ref="AG148:AI148"/>
    <mergeCell ref="AJ148:AL148"/>
    <mergeCell ref="AM148:AO148"/>
    <mergeCell ref="AM146:AO146"/>
    <mergeCell ref="AS132:AU132"/>
    <mergeCell ref="AM129:AO129"/>
    <mergeCell ref="D149:H149"/>
    <mergeCell ref="I149:N149"/>
    <mergeCell ref="O149:R149"/>
    <mergeCell ref="T149:W149"/>
    <mergeCell ref="X149:Z149"/>
    <mergeCell ref="AA149:AC149"/>
    <mergeCell ref="AD149:AF149"/>
    <mergeCell ref="AA128:AC128"/>
    <mergeCell ref="AS149:AU149"/>
    <mergeCell ref="X151:Z151"/>
    <mergeCell ref="AA151:AC151"/>
    <mergeCell ref="AD151:AF151"/>
    <mergeCell ref="AG151:AI151"/>
    <mergeCell ref="AJ151:AL151"/>
    <mergeCell ref="AD150:AF150"/>
    <mergeCell ref="AG150:AI150"/>
    <mergeCell ref="AJ150:AL150"/>
    <mergeCell ref="X150:Z150"/>
    <mergeCell ref="AA150:AC150"/>
    <mergeCell ref="BH151:BJ151"/>
    <mergeCell ref="AJ149:AL149"/>
    <mergeCell ref="AM149:AO149"/>
    <mergeCell ref="AP149:AR149"/>
    <mergeCell ref="AS151:AU151"/>
    <mergeCell ref="AY151:BA151"/>
    <mergeCell ref="BB151:BD151"/>
    <mergeCell ref="BK149:BL149"/>
    <mergeCell ref="BK150:BL150"/>
    <mergeCell ref="BK151:BL151"/>
    <mergeCell ref="AY149:BA149"/>
    <mergeCell ref="BB149:BD149"/>
    <mergeCell ref="X152:Z152"/>
    <mergeCell ref="AA152:AC152"/>
    <mergeCell ref="AP150:AR150"/>
    <mergeCell ref="AS150:AU150"/>
    <mergeCell ref="AG149:AI149"/>
    <mergeCell ref="BK154:BL154"/>
    <mergeCell ref="D153:H153"/>
    <mergeCell ref="I153:N153"/>
    <mergeCell ref="O153:R153"/>
    <mergeCell ref="D152:H152"/>
    <mergeCell ref="I152:N152"/>
    <mergeCell ref="T152:W152"/>
    <mergeCell ref="AV152:AX152"/>
    <mergeCell ref="AY152:BA152"/>
    <mergeCell ref="BH152:BJ152"/>
    <mergeCell ref="X153:Z153"/>
    <mergeCell ref="AD152:AF152"/>
    <mergeCell ref="AG152:AI152"/>
    <mergeCell ref="AJ152:AL152"/>
    <mergeCell ref="AM152:AO152"/>
    <mergeCell ref="BH153:BJ153"/>
    <mergeCell ref="AP153:AR153"/>
    <mergeCell ref="AS152:AU152"/>
    <mergeCell ref="AA153:AC153"/>
    <mergeCell ref="BK156:BL156"/>
    <mergeCell ref="D155:H155"/>
    <mergeCell ref="I155:N155"/>
    <mergeCell ref="O155:R155"/>
    <mergeCell ref="T155:W155"/>
    <mergeCell ref="X155:Z155"/>
    <mergeCell ref="AA155:AC155"/>
    <mergeCell ref="AG155:AI155"/>
    <mergeCell ref="AD155:AF155"/>
    <mergeCell ref="D156:H156"/>
    <mergeCell ref="BK152:BL152"/>
    <mergeCell ref="D151:H151"/>
    <mergeCell ref="AM155:AO155"/>
    <mergeCell ref="AP155:AR155"/>
    <mergeCell ref="AS155:AU155"/>
    <mergeCell ref="AV155:AX155"/>
    <mergeCell ref="AY155:BA155"/>
    <mergeCell ref="BB155:BD155"/>
    <mergeCell ref="BE154:BG154"/>
    <mergeCell ref="BH155:BJ155"/>
    <mergeCell ref="BK153:BL153"/>
    <mergeCell ref="D154:H154"/>
    <mergeCell ref="I154:N154"/>
    <mergeCell ref="O154:R154"/>
    <mergeCell ref="T154:W154"/>
    <mergeCell ref="X154:Z154"/>
    <mergeCell ref="AA154:AC154"/>
    <mergeCell ref="AD154:AF154"/>
    <mergeCell ref="AG154:AI154"/>
    <mergeCell ref="AJ154:AL154"/>
    <mergeCell ref="AM154:AO154"/>
    <mergeCell ref="BE156:BG156"/>
    <mergeCell ref="BH156:BJ156"/>
    <mergeCell ref="BK157:BL157"/>
    <mergeCell ref="AP154:AR154"/>
    <mergeCell ref="AS154:AU154"/>
    <mergeCell ref="AM157:AO157"/>
    <mergeCell ref="AP157:AR157"/>
    <mergeCell ref="AV157:AX157"/>
    <mergeCell ref="BK155:BL155"/>
    <mergeCell ref="BK158:BL158"/>
    <mergeCell ref="D157:H157"/>
    <mergeCell ref="I157:N157"/>
    <mergeCell ref="O157:R157"/>
    <mergeCell ref="T157:W157"/>
    <mergeCell ref="X157:Z157"/>
    <mergeCell ref="AA157:AC157"/>
    <mergeCell ref="AD157:AF157"/>
    <mergeCell ref="AG157:AI157"/>
    <mergeCell ref="AJ157:AL157"/>
    <mergeCell ref="X156:Z156"/>
    <mergeCell ref="AA156:AC156"/>
    <mergeCell ref="AD156:AF156"/>
    <mergeCell ref="AG156:AI156"/>
    <mergeCell ref="AJ156:AL156"/>
    <mergeCell ref="AM156:AO156"/>
    <mergeCell ref="AP156:AR156"/>
    <mergeCell ref="AS156:AU156"/>
    <mergeCell ref="AV156:AX156"/>
    <mergeCell ref="AY156:BA156"/>
    <mergeCell ref="AJ159:AL159"/>
    <mergeCell ref="AM159:AO159"/>
    <mergeCell ref="AP159:AR159"/>
    <mergeCell ref="AS159:AU159"/>
    <mergeCell ref="AV159:AX159"/>
    <mergeCell ref="AY159:BA159"/>
    <mergeCell ref="AY158:BA158"/>
    <mergeCell ref="AS157:AU157"/>
    <mergeCell ref="BB159:BD159"/>
    <mergeCell ref="BE159:BG159"/>
    <mergeCell ref="BH159:BJ159"/>
    <mergeCell ref="BB158:BD158"/>
    <mergeCell ref="BE158:BG158"/>
    <mergeCell ref="BH158:BJ158"/>
    <mergeCell ref="BB157:BD157"/>
    <mergeCell ref="D158:H158"/>
    <mergeCell ref="I158:N158"/>
    <mergeCell ref="O158:R158"/>
    <mergeCell ref="T158:W158"/>
    <mergeCell ref="X158:Z158"/>
    <mergeCell ref="AA158:AC158"/>
    <mergeCell ref="BH161:BJ161"/>
    <mergeCell ref="BB160:BD160"/>
    <mergeCell ref="BE160:BG160"/>
    <mergeCell ref="AD158:AF158"/>
    <mergeCell ref="AG158:AI158"/>
    <mergeCell ref="AJ158:AL158"/>
    <mergeCell ref="AM158:AO158"/>
    <mergeCell ref="AP158:AR158"/>
    <mergeCell ref="AS158:AU158"/>
    <mergeCell ref="AV158:AX158"/>
    <mergeCell ref="AA160:AC160"/>
    <mergeCell ref="AD160:AF160"/>
    <mergeCell ref="AG160:AI160"/>
    <mergeCell ref="BH157:BJ157"/>
    <mergeCell ref="AP161:AR161"/>
    <mergeCell ref="AS161:AU161"/>
    <mergeCell ref="AV161:AX161"/>
    <mergeCell ref="AY161:BA161"/>
    <mergeCell ref="BB161:BD161"/>
    <mergeCell ref="BE161:BG161"/>
    <mergeCell ref="AS160:AU160"/>
    <mergeCell ref="AV160:AX160"/>
    <mergeCell ref="AY160:BA160"/>
    <mergeCell ref="BK159:BL159"/>
    <mergeCell ref="BK160:BL160"/>
    <mergeCell ref="D160:H160"/>
    <mergeCell ref="I160:N160"/>
    <mergeCell ref="O160:R160"/>
    <mergeCell ref="T160:W160"/>
    <mergeCell ref="X160:Z160"/>
    <mergeCell ref="BH160:BJ160"/>
    <mergeCell ref="D159:H159"/>
    <mergeCell ref="I159:N159"/>
    <mergeCell ref="O159:R159"/>
    <mergeCell ref="X159:Z159"/>
    <mergeCell ref="AA159:AC159"/>
    <mergeCell ref="AD159:AF159"/>
    <mergeCell ref="AJ160:AL160"/>
    <mergeCell ref="AM160:AO160"/>
    <mergeCell ref="AP160:AR160"/>
    <mergeCell ref="AS163:AU163"/>
    <mergeCell ref="AV163:AX163"/>
    <mergeCell ref="AY163:BA163"/>
    <mergeCell ref="BB163:BD163"/>
    <mergeCell ref="BE163:BG163"/>
    <mergeCell ref="BH163:BJ163"/>
    <mergeCell ref="BK161:BL161"/>
    <mergeCell ref="D162:H162"/>
    <mergeCell ref="I162:N162"/>
    <mergeCell ref="O162:R162"/>
    <mergeCell ref="T162:W162"/>
    <mergeCell ref="X162:Z162"/>
    <mergeCell ref="AA162:AC162"/>
    <mergeCell ref="AD162:AF162"/>
    <mergeCell ref="AG162:AI162"/>
    <mergeCell ref="AJ162:AL162"/>
    <mergeCell ref="AM162:AO162"/>
    <mergeCell ref="AP162:AR162"/>
    <mergeCell ref="AS162:AU162"/>
    <mergeCell ref="AV162:AX162"/>
    <mergeCell ref="AY162:BA162"/>
    <mergeCell ref="BB162:BD162"/>
    <mergeCell ref="BE162:BG162"/>
    <mergeCell ref="BH162:BJ162"/>
    <mergeCell ref="BK162:BL162"/>
    <mergeCell ref="D161:H161"/>
    <mergeCell ref="I161:N161"/>
    <mergeCell ref="O161:R161"/>
    <mergeCell ref="T161:W161"/>
    <mergeCell ref="X161:Z161"/>
    <mergeCell ref="AA161:AC161"/>
    <mergeCell ref="AD161:AF161"/>
    <mergeCell ref="AP165:AR165"/>
    <mergeCell ref="AS165:AU165"/>
    <mergeCell ref="AV165:AX165"/>
    <mergeCell ref="AY165:BA165"/>
    <mergeCell ref="AV164:AX164"/>
    <mergeCell ref="AY164:BA164"/>
    <mergeCell ref="AP164:AR164"/>
    <mergeCell ref="AS164:AU164"/>
    <mergeCell ref="D164:H164"/>
    <mergeCell ref="I164:N164"/>
    <mergeCell ref="O164:R164"/>
    <mergeCell ref="T164:W164"/>
    <mergeCell ref="X164:Z164"/>
    <mergeCell ref="AA164:AC164"/>
    <mergeCell ref="BB164:BD164"/>
    <mergeCell ref="BE164:BG164"/>
    <mergeCell ref="BH165:BJ165"/>
    <mergeCell ref="BK163:BL163"/>
    <mergeCell ref="BB165:BD165"/>
    <mergeCell ref="BE165:BG165"/>
    <mergeCell ref="BH164:BJ164"/>
    <mergeCell ref="BK164:BL164"/>
    <mergeCell ref="D163:H163"/>
    <mergeCell ref="I163:N163"/>
    <mergeCell ref="O163:R163"/>
    <mergeCell ref="T163:W163"/>
    <mergeCell ref="X163:Z163"/>
    <mergeCell ref="AP163:AR163"/>
    <mergeCell ref="AA163:AC163"/>
    <mergeCell ref="AD163:AF163"/>
    <mergeCell ref="AG163:AI163"/>
    <mergeCell ref="AJ163:AL163"/>
    <mergeCell ref="AY167:BA167"/>
    <mergeCell ref="BB167:BD167"/>
    <mergeCell ref="BE167:BG167"/>
    <mergeCell ref="BH167:BJ167"/>
    <mergeCell ref="BK165:BL165"/>
    <mergeCell ref="D166:H166"/>
    <mergeCell ref="I166:N166"/>
    <mergeCell ref="O166:R166"/>
    <mergeCell ref="T166:W166"/>
    <mergeCell ref="X166:Z166"/>
    <mergeCell ref="AJ166:AL166"/>
    <mergeCell ref="AM166:AO166"/>
    <mergeCell ref="AP166:AR166"/>
    <mergeCell ref="AS166:AU166"/>
    <mergeCell ref="AV166:AX166"/>
    <mergeCell ref="AY166:BA166"/>
    <mergeCell ref="BB166:BD166"/>
    <mergeCell ref="BE166:BG166"/>
    <mergeCell ref="BH166:BJ166"/>
    <mergeCell ref="BK166:BL166"/>
    <mergeCell ref="D165:H165"/>
    <mergeCell ref="I165:N165"/>
    <mergeCell ref="O165:R165"/>
    <mergeCell ref="T165:W165"/>
    <mergeCell ref="X165:Z165"/>
    <mergeCell ref="AA165:AC165"/>
    <mergeCell ref="AD165:AF165"/>
    <mergeCell ref="AG165:AI165"/>
    <mergeCell ref="AJ165:AL165"/>
    <mergeCell ref="BK167:BL167"/>
    <mergeCell ref="D168:H168"/>
    <mergeCell ref="I168:N168"/>
    <mergeCell ref="O168:R168"/>
    <mergeCell ref="T168:W168"/>
    <mergeCell ref="X168:Z168"/>
    <mergeCell ref="AY168:BA168"/>
    <mergeCell ref="AA168:AC168"/>
    <mergeCell ref="AD168:AF168"/>
    <mergeCell ref="AG168:AI168"/>
    <mergeCell ref="AJ168:AL168"/>
    <mergeCell ref="AM168:AO168"/>
    <mergeCell ref="AP168:AR168"/>
    <mergeCell ref="AV168:AX168"/>
    <mergeCell ref="AM167:AO167"/>
    <mergeCell ref="AP167:AR167"/>
    <mergeCell ref="AS167:AU167"/>
    <mergeCell ref="AV167:AX167"/>
    <mergeCell ref="BK168:BL168"/>
    <mergeCell ref="BB168:BD168"/>
    <mergeCell ref="BE168:BG168"/>
    <mergeCell ref="BH168:BJ168"/>
    <mergeCell ref="AS168:AU168"/>
    <mergeCell ref="AD167:AF167"/>
    <mergeCell ref="AG167:AI167"/>
    <mergeCell ref="AJ167:AL167"/>
    <mergeCell ref="D167:H167"/>
    <mergeCell ref="I167:N167"/>
    <mergeCell ref="O167:R167"/>
    <mergeCell ref="T167:W167"/>
    <mergeCell ref="X167:Z167"/>
    <mergeCell ref="AA167:AC167"/>
  </mergeCells>
  <dataValidations count="14">
    <dataValidation type="list" allowBlank="1" showInputMessage="1" showErrorMessage="1" sqref="AW265:AY265 AO265:AQ265">
      <formula1>"○,×"</formula1>
    </dataValidation>
    <dataValidation type="list" allowBlank="1" showInputMessage="1" showErrorMessage="1" sqref="D104:I104 D97:I97">
      <formula1>"1,2,3,4,5,6,7"</formula1>
    </dataValidation>
    <dataValidation type="list" allowBlank="1" showInputMessage="1" showErrorMessage="1" sqref="D5:S5">
      <formula1>"国,都道府県,市"</formula1>
    </dataValidation>
    <dataValidation type="list" allowBlank="1" showInputMessage="1" showErrorMessage="1" sqref="AT236 D236 AZ236 D242 J236 P236 V236 AB236 AH236 AN236 J242 P242">
      <formula1>"法人HP,所轄庁HP,関係団体HP,その他方法,公表していない"</formula1>
    </dataValidation>
    <dataValidation type="list" allowBlank="1" showInputMessage="1" showErrorMessage="1" sqref="AZ248:AZ251 D267 J237:J238 P237:P238 AW267 AR267 AM267 AM118:AM132 AD118:AD132 BE118:BE132 BB118:BB132 AY118:AY132 AV118:AV132 AS118:AS132 AP118:AP132 AG118:AG132 AJ118:AJ132 D237:D238 J243:J244 AT237:AT238 AZ237:AZ238 V237:V238 AB237:AB238 AH237:AH238 AN237:AN238 P243:P244 AH267 D248:D251 AJ146:AJ176 P248:P251 AB248:AB251 AN248:AN251 I267 N267 S267 X267 AC267 D243:D244 BH15:BI18 BG27:BI42 BH118:BH132 AA118:AA132 AF139:AF140 AI139:AI140 AL139:AL140 AO139:AO140 AR139:AR140 AU139:AU140 AX139:AX140 BA139:BA140 BD139:BD140 BG139:BG140 X146:X176 AG146:AG176 AP146:AP176 AS146:AS176 AV146:AV176 AY146:AY176 BB146:BB176 BE146:BE176 BH146:BH176 AA146:AA176 AD146:AD176 AM146:AM176 S256:S263 AD256:AD263 AO256:AO263 BG15:BG19 BJ15:BL52">
      <formula1>"○"</formula1>
    </dataValidation>
    <dataValidation type="list" allowBlank="1" showInputMessage="1" showErrorMessage="1" sqref="N10 U10 AO15:AO52">
      <formula1>"公表,非公表"</formula1>
    </dataValidation>
    <dataValidation type="list" allowBlank="1" showInputMessage="1" showErrorMessage="1" sqref="D90:I90">
      <formula1>"1,2,3,4"</formula1>
    </dataValidation>
    <dataValidation type="list" allowBlank="1" showInputMessage="1" showErrorMessage="1" sqref="AN242:AS244 AZ242:BE244 AB242:AG244">
      <formula1>"6月まで,7～9月,10～12月,1～3月"</formula1>
    </dataValidation>
    <dataValidation type="list" allowBlank="1" showInputMessage="1" showErrorMessage="1" sqref="AH243:AM244 AT243:AY244 V243:AA244">
      <formula1>"公表予定あり,公表予定なし"</formula1>
    </dataValidation>
    <dataValidation type="list" allowBlank="1" showInputMessage="1" showErrorMessage="1" sqref="V242:AA242 AH242:AM242 AT242:AY242">
      <formula1>"法人HP,所轄庁HP,関係団体HP,その他方法,公表予定なし"</formula1>
    </dataValidation>
    <dataValidation type="list" allowBlank="1" showInputMessage="1" showErrorMessage="1" sqref="BI214:BL219 P204:S205 T208:X209 T200:W201 AG179:AL192">
      <formula1>"有,無"</formula1>
    </dataValidation>
    <dataValidation type="list" allowBlank="1" showInputMessage="1" showErrorMessage="1" sqref="D98:D103 D55:D70">
      <formula1>"1,2,3,4,5,6,7,8,9,10,11,12,13,14,15,16"</formula1>
    </dataValidation>
    <dataValidation allowBlank="1" showInputMessage="1" showErrorMessage="1" imeMode="on" sqref="D146:D176 I146:I176"/>
    <dataValidation type="list" allowBlank="1" showInputMessage="1" showErrorMessage="1" sqref="AS214:AS232">
      <formula1>"（独）福祉医療機構,民間金融機関,その他"</formula1>
    </dataValidation>
  </dataValidations>
  <hyperlinks>
    <hyperlink ref="D7" r:id="rId1" display="http://care-net.biz/26/nantanshakyo/"/>
    <hyperlink ref="T7" r:id="rId2" display="na_shakyo@canz.zaq.ne.jp"/>
  </hyperlinks>
  <printOptions/>
  <pageMargins left="0.3937007874015748" right="0.3937007874015748" top="0.5905511811023623" bottom="0.3937007874015748" header="0" footer="0"/>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dimension ref="A1:O94"/>
  <sheetViews>
    <sheetView zoomScalePageLayoutView="0" workbookViewId="0" topLeftCell="A1">
      <selection activeCell="A1" sqref="A1"/>
    </sheetView>
  </sheetViews>
  <sheetFormatPr defaultColWidth="9.140625" defaultRowHeight="15"/>
  <cols>
    <col min="1" max="1" width="1.8515625" style="206" customWidth="1"/>
    <col min="2" max="4" width="3.140625" style="206" customWidth="1"/>
    <col min="5" max="5" width="13.8515625" style="206" customWidth="1"/>
    <col min="6" max="9" width="4.57421875" style="206" customWidth="1"/>
    <col min="10" max="13" width="5.57421875" style="206" customWidth="1"/>
    <col min="14" max="14" width="23.28125" style="206" customWidth="1"/>
    <col min="15" max="16384" width="9.00390625" style="205" customWidth="1"/>
  </cols>
  <sheetData>
    <row r="1" spans="1:9" ht="14.25">
      <c r="A1" s="221" t="s">
        <v>893</v>
      </c>
      <c r="I1" s="208"/>
    </row>
    <row r="2" spans="2:6" ht="10.5" customHeight="1">
      <c r="B2" s="219"/>
      <c r="C2" s="219"/>
      <c r="D2" s="219"/>
      <c r="E2" s="219"/>
      <c r="F2" s="219"/>
    </row>
    <row r="3" ht="17.25">
      <c r="E3" s="220" t="s">
        <v>892</v>
      </c>
    </row>
    <row r="4" spans="2:6" ht="10.5" customHeight="1">
      <c r="B4" s="219"/>
      <c r="C4" s="219"/>
      <c r="D4" s="219"/>
      <c r="E4" s="219"/>
      <c r="F4" s="219"/>
    </row>
    <row r="5" spans="1:14" s="207" customFormat="1" ht="16.5" customHeight="1">
      <c r="A5" s="208"/>
      <c r="B5" s="208"/>
      <c r="C5" s="208"/>
      <c r="D5" s="208"/>
      <c r="E5" s="208"/>
      <c r="F5" s="208"/>
      <c r="G5" s="208"/>
      <c r="H5" s="208" t="s">
        <v>891</v>
      </c>
      <c r="I5" s="208"/>
      <c r="J5" s="208"/>
      <c r="K5" s="208"/>
      <c r="L5" s="208"/>
      <c r="M5" s="208"/>
      <c r="N5" s="208"/>
    </row>
    <row r="6" spans="1:14" s="207" customFormat="1" ht="15" thickBot="1">
      <c r="A6" s="208"/>
      <c r="B6" s="208"/>
      <c r="C6" s="208"/>
      <c r="D6" s="208"/>
      <c r="E6" s="208"/>
      <c r="F6" s="208"/>
      <c r="G6" s="208"/>
      <c r="H6" s="208"/>
      <c r="I6" s="208"/>
      <c r="J6" s="208"/>
      <c r="K6" s="208"/>
      <c r="L6" s="208"/>
      <c r="M6" s="208"/>
      <c r="N6" s="208"/>
    </row>
    <row r="7" spans="1:14" s="207" customFormat="1" ht="17.25" customHeight="1" thickBot="1">
      <c r="A7" s="208"/>
      <c r="B7" s="217"/>
      <c r="C7" s="216"/>
      <c r="D7" s="216"/>
      <c r="E7" s="216" t="s">
        <v>890</v>
      </c>
      <c r="F7" s="216"/>
      <c r="G7" s="216"/>
      <c r="H7" s="216"/>
      <c r="I7" s="216"/>
      <c r="J7" s="216"/>
      <c r="K7" s="216"/>
      <c r="L7" s="216"/>
      <c r="M7" s="216"/>
      <c r="N7" s="218" t="s">
        <v>889</v>
      </c>
    </row>
    <row r="8" spans="1:14" s="207" customFormat="1" ht="17.25" customHeight="1">
      <c r="A8" s="208"/>
      <c r="B8" s="217"/>
      <c r="C8" s="216"/>
      <c r="D8" s="216"/>
      <c r="E8" s="216"/>
      <c r="F8" s="216"/>
      <c r="G8" s="216"/>
      <c r="H8" s="216"/>
      <c r="I8" s="216"/>
      <c r="J8" s="216"/>
      <c r="K8" s="216"/>
      <c r="L8" s="216"/>
      <c r="M8" s="216"/>
      <c r="N8" s="215"/>
    </row>
    <row r="9" spans="1:14" s="207" customFormat="1" ht="17.25" customHeight="1">
      <c r="A9" s="208"/>
      <c r="B9" s="214" t="s">
        <v>888</v>
      </c>
      <c r="C9" s="213" t="s">
        <v>887</v>
      </c>
      <c r="D9" s="213"/>
      <c r="E9" s="213"/>
      <c r="F9" s="213"/>
      <c r="G9" s="213"/>
      <c r="H9" s="213"/>
      <c r="I9" s="213"/>
      <c r="J9" s="213"/>
      <c r="K9" s="213"/>
      <c r="L9" s="213"/>
      <c r="M9" s="213"/>
      <c r="N9" s="212"/>
    </row>
    <row r="10" spans="1:14" s="207" customFormat="1" ht="17.25" customHeight="1">
      <c r="A10" s="208"/>
      <c r="B10" s="214"/>
      <c r="C10" s="213" t="s">
        <v>886</v>
      </c>
      <c r="D10" s="213" t="s">
        <v>885</v>
      </c>
      <c r="E10" s="213"/>
      <c r="F10" s="213"/>
      <c r="G10" s="213"/>
      <c r="H10" s="213"/>
      <c r="I10" s="213"/>
      <c r="J10" s="213"/>
      <c r="K10" s="213"/>
      <c r="L10" s="213"/>
      <c r="M10" s="213"/>
      <c r="N10" s="212"/>
    </row>
    <row r="11" spans="1:14" s="207" customFormat="1" ht="17.25" customHeight="1">
      <c r="A11" s="208"/>
      <c r="B11" s="214"/>
      <c r="C11" s="213"/>
      <c r="D11" s="213" t="s">
        <v>884</v>
      </c>
      <c r="E11" s="213"/>
      <c r="F11" s="213"/>
      <c r="G11" s="213"/>
      <c r="H11" s="213"/>
      <c r="I11" s="213"/>
      <c r="J11" s="213"/>
      <c r="K11" s="213"/>
      <c r="L11" s="213"/>
      <c r="M11" s="213"/>
      <c r="N11" s="212"/>
    </row>
    <row r="12" spans="1:14" s="207" customFormat="1" ht="17.25" customHeight="1">
      <c r="A12" s="208"/>
      <c r="B12" s="214"/>
      <c r="C12" s="213"/>
      <c r="D12" s="213"/>
      <c r="E12" s="213" t="s">
        <v>883</v>
      </c>
      <c r="F12" s="213"/>
      <c r="G12" s="208"/>
      <c r="H12" s="213"/>
      <c r="I12" s="213" t="s">
        <v>882</v>
      </c>
      <c r="J12" s="208"/>
      <c r="K12" s="213"/>
      <c r="L12" s="213"/>
      <c r="M12" s="213"/>
      <c r="N12" s="212">
        <v>490000</v>
      </c>
    </row>
    <row r="13" spans="1:14" s="207" customFormat="1" ht="17.25" customHeight="1">
      <c r="A13" s="208"/>
      <c r="B13" s="214"/>
      <c r="C13" s="213"/>
      <c r="D13" s="213"/>
      <c r="E13" s="207" t="s">
        <v>817</v>
      </c>
      <c r="G13" s="208"/>
      <c r="H13" s="213"/>
      <c r="I13" s="213" t="s">
        <v>881</v>
      </c>
      <c r="K13" s="213"/>
      <c r="L13" s="213"/>
      <c r="M13" s="213"/>
      <c r="N13" s="212">
        <v>10565005</v>
      </c>
    </row>
    <row r="14" spans="1:14" s="207" customFormat="1" ht="17.25" customHeight="1">
      <c r="A14" s="208"/>
      <c r="B14" s="214"/>
      <c r="C14" s="213"/>
      <c r="D14" s="213"/>
      <c r="E14" s="207" t="s">
        <v>817</v>
      </c>
      <c r="G14" s="208"/>
      <c r="H14" s="213"/>
      <c r="I14" s="213" t="s">
        <v>880</v>
      </c>
      <c r="K14" s="213"/>
      <c r="L14" s="213"/>
      <c r="M14" s="213"/>
      <c r="N14" s="212">
        <v>1159886</v>
      </c>
    </row>
    <row r="15" spans="1:14" s="207" customFormat="1" ht="17.25" customHeight="1">
      <c r="A15" s="208"/>
      <c r="B15" s="214"/>
      <c r="C15" s="213"/>
      <c r="D15" s="213"/>
      <c r="E15" s="207" t="s">
        <v>812</v>
      </c>
      <c r="G15" s="208"/>
      <c r="H15" s="213"/>
      <c r="I15" s="213" t="s">
        <v>879</v>
      </c>
      <c r="K15" s="213"/>
      <c r="L15" s="213"/>
      <c r="M15" s="213"/>
      <c r="N15" s="212">
        <v>87866526</v>
      </c>
    </row>
    <row r="16" spans="1:14" s="207" customFormat="1" ht="17.25" customHeight="1">
      <c r="A16" s="208"/>
      <c r="B16" s="214"/>
      <c r="C16" s="213"/>
      <c r="D16" s="213"/>
      <c r="E16" s="207" t="s">
        <v>812</v>
      </c>
      <c r="G16" s="208"/>
      <c r="H16" s="213"/>
      <c r="I16" s="213" t="s">
        <v>878</v>
      </c>
      <c r="K16" s="213"/>
      <c r="L16" s="213"/>
      <c r="M16" s="213"/>
      <c r="N16" s="212">
        <v>3921400</v>
      </c>
    </row>
    <row r="17" spans="1:14" s="207" customFormat="1" ht="17.25" customHeight="1">
      <c r="A17" s="208"/>
      <c r="B17" s="214"/>
      <c r="C17" s="213"/>
      <c r="D17" s="213"/>
      <c r="E17" s="207" t="s">
        <v>817</v>
      </c>
      <c r="G17" s="208"/>
      <c r="H17" s="213"/>
      <c r="I17" s="213" t="s">
        <v>877</v>
      </c>
      <c r="K17" s="213"/>
      <c r="L17" s="213"/>
      <c r="M17" s="213"/>
      <c r="N17" s="212">
        <v>10192386</v>
      </c>
    </row>
    <row r="18" spans="1:14" s="207" customFormat="1" ht="17.25" customHeight="1">
      <c r="A18" s="208"/>
      <c r="B18" s="214"/>
      <c r="C18" s="213"/>
      <c r="D18" s="213"/>
      <c r="E18" s="207" t="s">
        <v>812</v>
      </c>
      <c r="G18" s="208"/>
      <c r="H18" s="213"/>
      <c r="I18" s="213" t="s">
        <v>876</v>
      </c>
      <c r="K18" s="213"/>
      <c r="L18" s="213"/>
      <c r="M18" s="213"/>
      <c r="N18" s="212">
        <v>3588785</v>
      </c>
    </row>
    <row r="19" spans="1:14" s="207" customFormat="1" ht="17.25" customHeight="1">
      <c r="A19" s="208"/>
      <c r="B19" s="214"/>
      <c r="C19" s="213"/>
      <c r="D19" s="213"/>
      <c r="E19" s="207" t="s">
        <v>875</v>
      </c>
      <c r="G19" s="208"/>
      <c r="H19" s="213"/>
      <c r="I19" s="213" t="s">
        <v>874</v>
      </c>
      <c r="K19" s="213"/>
      <c r="L19" s="213"/>
      <c r="M19" s="213"/>
      <c r="N19" s="212">
        <v>462745</v>
      </c>
    </row>
    <row r="20" spans="1:14" s="207" customFormat="1" ht="17.25" customHeight="1">
      <c r="A20" s="208"/>
      <c r="B20" s="214"/>
      <c r="C20" s="213"/>
      <c r="D20" s="213"/>
      <c r="E20" s="207" t="s">
        <v>817</v>
      </c>
      <c r="G20" s="208"/>
      <c r="H20" s="213"/>
      <c r="I20" s="213" t="s">
        <v>873</v>
      </c>
      <c r="K20" s="213"/>
      <c r="L20" s="213"/>
      <c r="M20" s="213"/>
      <c r="N20" s="212">
        <v>69144145</v>
      </c>
    </row>
    <row r="21" spans="1:14" s="207" customFormat="1" ht="17.25" customHeight="1">
      <c r="A21" s="208"/>
      <c r="B21" s="214"/>
      <c r="C21" s="213"/>
      <c r="D21" s="213"/>
      <c r="E21" s="207" t="s">
        <v>812</v>
      </c>
      <c r="G21" s="208"/>
      <c r="H21" s="213"/>
      <c r="I21" s="213" t="s">
        <v>872</v>
      </c>
      <c r="K21" s="213"/>
      <c r="L21" s="213"/>
      <c r="M21" s="213"/>
      <c r="N21" s="212">
        <v>1325273</v>
      </c>
    </row>
    <row r="22" spans="1:14" s="207" customFormat="1" ht="17.25" customHeight="1">
      <c r="A22" s="208"/>
      <c r="B22" s="214"/>
      <c r="C22" s="213"/>
      <c r="D22" s="213"/>
      <c r="E22" s="207" t="s">
        <v>817</v>
      </c>
      <c r="G22" s="208"/>
      <c r="H22" s="213"/>
      <c r="I22" s="213" t="s">
        <v>871</v>
      </c>
      <c r="K22" s="213"/>
      <c r="L22" s="213"/>
      <c r="M22" s="213"/>
      <c r="N22" s="212">
        <v>123167</v>
      </c>
    </row>
    <row r="23" spans="1:14" s="207" customFormat="1" ht="17.25" customHeight="1">
      <c r="A23" s="208"/>
      <c r="B23" s="214"/>
      <c r="C23" s="213"/>
      <c r="D23" s="213"/>
      <c r="E23" s="207" t="s">
        <v>812</v>
      </c>
      <c r="G23" s="208"/>
      <c r="H23" s="213"/>
      <c r="I23" s="213" t="s">
        <v>870</v>
      </c>
      <c r="K23" s="213"/>
      <c r="L23" s="213"/>
      <c r="M23" s="213"/>
      <c r="N23" s="212">
        <v>9970275</v>
      </c>
    </row>
    <row r="24" spans="1:14" s="207" customFormat="1" ht="17.25" customHeight="1">
      <c r="A24" s="208"/>
      <c r="B24" s="214"/>
      <c r="C24" s="213"/>
      <c r="D24" s="213"/>
      <c r="E24" s="207" t="s">
        <v>865</v>
      </c>
      <c r="G24" s="208"/>
      <c r="H24" s="213"/>
      <c r="I24" s="213" t="s">
        <v>869</v>
      </c>
      <c r="K24" s="213"/>
      <c r="L24" s="213"/>
      <c r="M24" s="213"/>
      <c r="N24" s="212">
        <v>1026015</v>
      </c>
    </row>
    <row r="25" spans="1:14" s="207" customFormat="1" ht="17.25" customHeight="1">
      <c r="A25" s="208"/>
      <c r="B25" s="214"/>
      <c r="C25" s="213"/>
      <c r="D25" s="213"/>
      <c r="E25" s="207" t="s">
        <v>817</v>
      </c>
      <c r="G25" s="208"/>
      <c r="H25" s="213"/>
      <c r="I25" s="213" t="s">
        <v>868</v>
      </c>
      <c r="K25" s="213"/>
      <c r="L25" s="213"/>
      <c r="M25" s="213"/>
      <c r="N25" s="212">
        <v>781457</v>
      </c>
    </row>
    <row r="26" spans="1:14" s="207" customFormat="1" ht="17.25" customHeight="1">
      <c r="A26" s="208"/>
      <c r="B26" s="214"/>
      <c r="C26" s="213"/>
      <c r="D26" s="213"/>
      <c r="E26" s="207" t="s">
        <v>812</v>
      </c>
      <c r="G26" s="208"/>
      <c r="H26" s="213"/>
      <c r="I26" s="213" t="s">
        <v>867</v>
      </c>
      <c r="K26" s="213"/>
      <c r="L26" s="213"/>
      <c r="M26" s="213"/>
      <c r="N26" s="212">
        <v>1461106</v>
      </c>
    </row>
    <row r="27" spans="1:14" s="207" customFormat="1" ht="17.25" customHeight="1">
      <c r="A27" s="208"/>
      <c r="B27" s="214"/>
      <c r="C27" s="213"/>
      <c r="D27" s="213"/>
      <c r="E27" s="207" t="s">
        <v>812</v>
      </c>
      <c r="G27" s="208"/>
      <c r="H27" s="213"/>
      <c r="I27" s="213" t="s">
        <v>866</v>
      </c>
      <c r="K27" s="213"/>
      <c r="L27" s="213"/>
      <c r="M27" s="213"/>
      <c r="N27" s="212">
        <v>9663907</v>
      </c>
    </row>
    <row r="28" spans="1:14" s="207" customFormat="1" ht="17.25" customHeight="1">
      <c r="A28" s="208"/>
      <c r="B28" s="214"/>
      <c r="C28" s="213"/>
      <c r="D28" s="213"/>
      <c r="E28" s="207" t="s">
        <v>865</v>
      </c>
      <c r="G28" s="208"/>
      <c r="H28" s="213"/>
      <c r="I28" s="213" t="s">
        <v>864</v>
      </c>
      <c r="K28" s="213"/>
      <c r="L28" s="213"/>
      <c r="M28" s="213"/>
      <c r="N28" s="212">
        <v>4086193</v>
      </c>
    </row>
    <row r="29" spans="1:14" s="207" customFormat="1" ht="17.25" customHeight="1">
      <c r="A29" s="208"/>
      <c r="B29" s="214"/>
      <c r="C29" s="213"/>
      <c r="D29" s="213"/>
      <c r="E29" s="207" t="s">
        <v>817</v>
      </c>
      <c r="G29" s="208"/>
      <c r="H29" s="213"/>
      <c r="I29" s="213" t="s">
        <v>863</v>
      </c>
      <c r="K29" s="213"/>
      <c r="L29" s="213"/>
      <c r="M29" s="213"/>
      <c r="N29" s="212">
        <v>2833134</v>
      </c>
    </row>
    <row r="30" spans="1:14" s="207" customFormat="1" ht="17.25" customHeight="1">
      <c r="A30" s="208"/>
      <c r="B30" s="214"/>
      <c r="C30" s="213"/>
      <c r="D30" s="213"/>
      <c r="E30" s="207" t="s">
        <v>812</v>
      </c>
      <c r="G30" s="208"/>
      <c r="H30" s="213"/>
      <c r="I30" s="213" t="s">
        <v>862</v>
      </c>
      <c r="K30" s="213"/>
      <c r="L30" s="213"/>
      <c r="M30" s="213"/>
      <c r="N30" s="212">
        <v>275323</v>
      </c>
    </row>
    <row r="31" spans="1:14" s="207" customFormat="1" ht="17.25" customHeight="1">
      <c r="A31" s="208"/>
      <c r="B31" s="214"/>
      <c r="C31" s="213"/>
      <c r="D31" s="213"/>
      <c r="E31" s="207" t="s">
        <v>817</v>
      </c>
      <c r="G31" s="208"/>
      <c r="H31" s="213"/>
      <c r="I31" s="213" t="s">
        <v>861</v>
      </c>
      <c r="K31" s="213"/>
      <c r="L31" s="213"/>
      <c r="M31" s="213"/>
      <c r="N31" s="212">
        <v>2823654</v>
      </c>
    </row>
    <row r="32" spans="1:14" s="207" customFormat="1" ht="17.25" customHeight="1">
      <c r="A32" s="208"/>
      <c r="B32" s="214"/>
      <c r="C32" s="213"/>
      <c r="D32" s="213"/>
      <c r="E32" s="207" t="s">
        <v>812</v>
      </c>
      <c r="G32" s="208"/>
      <c r="H32" s="213"/>
      <c r="I32" s="213" t="s">
        <v>860</v>
      </c>
      <c r="K32" s="213"/>
      <c r="L32" s="213"/>
      <c r="M32" s="213"/>
      <c r="N32" s="212">
        <v>5824904</v>
      </c>
    </row>
    <row r="33" spans="1:14" s="207" customFormat="1" ht="17.25" customHeight="1">
      <c r="A33" s="208"/>
      <c r="B33" s="214"/>
      <c r="C33" s="213"/>
      <c r="D33" s="213" t="s">
        <v>859</v>
      </c>
      <c r="E33" s="213"/>
      <c r="F33" s="213"/>
      <c r="G33" s="208"/>
      <c r="H33" s="213"/>
      <c r="I33" s="213"/>
      <c r="J33" s="208"/>
      <c r="K33" s="213"/>
      <c r="L33" s="213"/>
      <c r="M33" s="213"/>
      <c r="N33" s="212"/>
    </row>
    <row r="34" spans="1:14" s="207" customFormat="1" ht="17.25" customHeight="1">
      <c r="A34" s="208"/>
      <c r="B34" s="214"/>
      <c r="C34" s="213"/>
      <c r="D34" s="213"/>
      <c r="E34" s="207" t="s">
        <v>858</v>
      </c>
      <c r="F34" s="213"/>
      <c r="G34" s="208"/>
      <c r="H34" s="213"/>
      <c r="I34" s="213"/>
      <c r="J34" s="208"/>
      <c r="K34" s="213"/>
      <c r="L34" s="213"/>
      <c r="M34" s="213"/>
      <c r="N34" s="212">
        <v>288430</v>
      </c>
    </row>
    <row r="35" spans="1:14" s="207" customFormat="1" ht="17.25" customHeight="1">
      <c r="A35" s="208"/>
      <c r="B35" s="214"/>
      <c r="C35" s="213"/>
      <c r="D35" s="213"/>
      <c r="E35" s="213" t="s">
        <v>857</v>
      </c>
      <c r="F35" s="213"/>
      <c r="G35" s="208"/>
      <c r="H35" s="213"/>
      <c r="I35" s="213"/>
      <c r="J35" s="208"/>
      <c r="K35" s="213"/>
      <c r="L35" s="213"/>
      <c r="M35" s="213"/>
      <c r="N35" s="212">
        <v>524989</v>
      </c>
    </row>
    <row r="36" spans="1:14" s="207" customFormat="1" ht="17.25" customHeight="1">
      <c r="A36" s="208"/>
      <c r="B36" s="214"/>
      <c r="C36" s="213"/>
      <c r="D36" s="213" t="s">
        <v>856</v>
      </c>
      <c r="E36" s="213"/>
      <c r="F36" s="213"/>
      <c r="G36" s="208"/>
      <c r="H36" s="213"/>
      <c r="I36" s="213"/>
      <c r="J36" s="208"/>
      <c r="K36" s="213"/>
      <c r="L36" s="213"/>
      <c r="M36" s="213"/>
      <c r="N36" s="212">
        <v>114942206</v>
      </c>
    </row>
    <row r="37" spans="1:14" s="207" customFormat="1" ht="17.25" customHeight="1">
      <c r="A37" s="208"/>
      <c r="B37" s="214"/>
      <c r="C37" s="213"/>
      <c r="D37" s="213" t="s">
        <v>855</v>
      </c>
      <c r="E37" s="213"/>
      <c r="F37" s="213"/>
      <c r="G37" s="208"/>
      <c r="H37" s="213"/>
      <c r="I37" s="213"/>
      <c r="J37" s="208"/>
      <c r="K37" s="213"/>
      <c r="L37" s="213"/>
      <c r="M37" s="213"/>
      <c r="N37" s="212">
        <v>17848</v>
      </c>
    </row>
    <row r="38" spans="1:14" s="207" customFormat="1" ht="17.25" customHeight="1">
      <c r="A38" s="208"/>
      <c r="B38" s="214"/>
      <c r="C38" s="213"/>
      <c r="D38" s="213" t="s">
        <v>854</v>
      </c>
      <c r="E38" s="213"/>
      <c r="F38" s="213"/>
      <c r="G38" s="208"/>
      <c r="H38" s="213"/>
      <c r="I38" s="213"/>
      <c r="J38" s="208"/>
      <c r="K38" s="213"/>
      <c r="L38" s="213"/>
      <c r="M38" s="213"/>
      <c r="N38" s="212">
        <v>7642529</v>
      </c>
    </row>
    <row r="39" spans="1:14" s="207" customFormat="1" ht="17.25" customHeight="1">
      <c r="A39" s="208"/>
      <c r="B39" s="214"/>
      <c r="C39" s="213"/>
      <c r="D39" s="213"/>
      <c r="E39" s="213"/>
      <c r="F39" s="213" t="s">
        <v>853</v>
      </c>
      <c r="G39" s="208"/>
      <c r="H39" s="213"/>
      <c r="I39" s="208"/>
      <c r="J39" s="208"/>
      <c r="K39" s="213"/>
      <c r="L39" s="213"/>
      <c r="M39" s="213"/>
      <c r="N39" s="212">
        <f>SUM(N12:N38)</f>
        <v>351001288</v>
      </c>
    </row>
    <row r="40" spans="1:14" s="207" customFormat="1" ht="17.25" customHeight="1">
      <c r="A40" s="208"/>
      <c r="B40" s="214"/>
      <c r="C40" s="213" t="s">
        <v>852</v>
      </c>
      <c r="D40" s="213" t="s">
        <v>851</v>
      </c>
      <c r="E40" s="213"/>
      <c r="F40" s="213"/>
      <c r="G40" s="213"/>
      <c r="H40" s="213"/>
      <c r="I40" s="213"/>
      <c r="J40" s="213"/>
      <c r="K40" s="213"/>
      <c r="L40" s="213"/>
      <c r="M40" s="213"/>
      <c r="N40" s="212"/>
    </row>
    <row r="41" spans="1:14" s="207" customFormat="1" ht="17.25" customHeight="1">
      <c r="A41" s="208"/>
      <c r="B41" s="214"/>
      <c r="C41" s="213"/>
      <c r="D41" s="213" t="s">
        <v>850</v>
      </c>
      <c r="E41" s="213"/>
      <c r="F41" s="213"/>
      <c r="G41" s="213"/>
      <c r="H41" s="213"/>
      <c r="I41" s="213"/>
      <c r="J41" s="213"/>
      <c r="K41" s="213"/>
      <c r="L41" s="213"/>
      <c r="M41" s="213"/>
      <c r="N41" s="212"/>
    </row>
    <row r="42" spans="1:14" s="207" customFormat="1" ht="17.25" customHeight="1">
      <c r="A42" s="208"/>
      <c r="B42" s="214"/>
      <c r="C42" s="213"/>
      <c r="D42" s="213"/>
      <c r="E42" s="213" t="s">
        <v>824</v>
      </c>
      <c r="F42" s="213"/>
      <c r="G42" s="213"/>
      <c r="H42" s="213"/>
      <c r="I42" s="213" t="s">
        <v>849</v>
      </c>
      <c r="J42" s="213"/>
      <c r="K42" s="213"/>
      <c r="L42" s="213"/>
      <c r="M42" s="213"/>
      <c r="N42" s="212">
        <v>1000000</v>
      </c>
    </row>
    <row r="43" spans="1:14" s="207" customFormat="1" ht="17.25" customHeight="1">
      <c r="A43" s="208"/>
      <c r="B43" s="214"/>
      <c r="C43" s="213"/>
      <c r="D43" s="213"/>
      <c r="E43" s="213" t="s">
        <v>824</v>
      </c>
      <c r="F43" s="213"/>
      <c r="G43" s="213"/>
      <c r="H43" s="213"/>
      <c r="I43" s="213" t="s">
        <v>848</v>
      </c>
      <c r="J43" s="213"/>
      <c r="K43" s="213"/>
      <c r="L43" s="213"/>
      <c r="M43" s="213"/>
      <c r="N43" s="212">
        <v>1000000</v>
      </c>
    </row>
    <row r="44" spans="1:14" s="207" customFormat="1" ht="17.25" customHeight="1">
      <c r="A44" s="208"/>
      <c r="B44" s="214"/>
      <c r="C44" s="213"/>
      <c r="D44" s="213"/>
      <c r="E44" s="213" t="s">
        <v>810</v>
      </c>
      <c r="F44" s="213"/>
      <c r="G44" s="213"/>
      <c r="H44" s="213"/>
      <c r="I44" s="213" t="s">
        <v>847</v>
      </c>
      <c r="J44" s="213"/>
      <c r="K44" s="213"/>
      <c r="L44" s="213"/>
      <c r="M44" s="213"/>
      <c r="N44" s="212">
        <v>1000000</v>
      </c>
    </row>
    <row r="45" spans="1:14" s="207" customFormat="1" ht="17.25" customHeight="1">
      <c r="A45" s="208"/>
      <c r="B45" s="214"/>
      <c r="C45" s="213"/>
      <c r="D45" s="213"/>
      <c r="E45" s="213" t="s">
        <v>810</v>
      </c>
      <c r="G45" s="213"/>
      <c r="H45" s="213"/>
      <c r="I45" s="213" t="s">
        <v>846</v>
      </c>
      <c r="J45" s="213"/>
      <c r="K45" s="213"/>
      <c r="L45" s="213"/>
      <c r="M45" s="213"/>
      <c r="N45" s="212">
        <v>1000000</v>
      </c>
    </row>
    <row r="46" spans="1:14" s="207" customFormat="1" ht="17.25" customHeight="1">
      <c r="A46" s="208"/>
      <c r="B46" s="214"/>
      <c r="C46" s="213"/>
      <c r="D46" s="213"/>
      <c r="E46" s="213" t="s">
        <v>845</v>
      </c>
      <c r="F46" s="213"/>
      <c r="G46" s="213"/>
      <c r="H46" s="213"/>
      <c r="I46" s="213"/>
      <c r="J46" s="213"/>
      <c r="K46" s="213"/>
      <c r="L46" s="213"/>
      <c r="M46" s="213"/>
      <c r="N46" s="212">
        <v>18443500</v>
      </c>
    </row>
    <row r="47" spans="1:14" s="207" customFormat="1" ht="17.25" customHeight="1">
      <c r="A47" s="208"/>
      <c r="B47" s="214"/>
      <c r="C47" s="213"/>
      <c r="D47" s="213"/>
      <c r="E47" s="213" t="s">
        <v>844</v>
      </c>
      <c r="F47" s="213"/>
      <c r="G47" s="213"/>
      <c r="H47" s="213"/>
      <c r="I47" s="213"/>
      <c r="J47" s="213"/>
      <c r="K47" s="213"/>
      <c r="L47" s="213"/>
      <c r="M47" s="213"/>
      <c r="N47" s="212">
        <v>36108000</v>
      </c>
    </row>
    <row r="48" spans="1:14" s="207" customFormat="1" ht="17.25" customHeight="1">
      <c r="A48" s="208"/>
      <c r="B48" s="214"/>
      <c r="C48" s="213"/>
      <c r="D48" s="213"/>
      <c r="E48" s="213" t="s">
        <v>833</v>
      </c>
      <c r="F48" s="213"/>
      <c r="G48" s="213"/>
      <c r="H48" s="213"/>
      <c r="I48" s="213"/>
      <c r="J48" s="213"/>
      <c r="K48" s="213"/>
      <c r="L48" s="213"/>
      <c r="M48" s="213"/>
      <c r="N48" s="212">
        <v>-16168043</v>
      </c>
    </row>
    <row r="49" spans="1:14" s="207" customFormat="1" ht="17.25" customHeight="1">
      <c r="A49" s="208"/>
      <c r="B49" s="214"/>
      <c r="C49" s="213"/>
      <c r="D49" s="213"/>
      <c r="E49" s="213" t="s">
        <v>843</v>
      </c>
      <c r="F49" s="213"/>
      <c r="G49" s="213"/>
      <c r="H49" s="213"/>
      <c r="I49" s="213"/>
      <c r="J49" s="213"/>
      <c r="K49" s="213"/>
      <c r="L49" s="213"/>
      <c r="M49" s="213"/>
      <c r="N49" s="212">
        <v>24750000</v>
      </c>
    </row>
    <row r="50" spans="1:14" s="207" customFormat="1" ht="17.25" customHeight="1">
      <c r="A50" s="208"/>
      <c r="B50" s="214"/>
      <c r="C50" s="213"/>
      <c r="D50" s="213"/>
      <c r="E50" s="213" t="s">
        <v>842</v>
      </c>
      <c r="F50" s="213"/>
      <c r="G50" s="213"/>
      <c r="H50" s="213"/>
      <c r="I50" s="213"/>
      <c r="J50" s="213"/>
      <c r="K50" s="213"/>
      <c r="L50" s="213"/>
      <c r="M50" s="213"/>
      <c r="N50" s="212">
        <v>11300000</v>
      </c>
    </row>
    <row r="51" spans="1:14" s="207" customFormat="1" ht="17.25" customHeight="1">
      <c r="A51" s="208"/>
      <c r="B51" s="214"/>
      <c r="C51" s="213"/>
      <c r="D51" s="213"/>
      <c r="E51" s="213"/>
      <c r="F51" s="213" t="s">
        <v>841</v>
      </c>
      <c r="G51" s="213"/>
      <c r="H51" s="213"/>
      <c r="I51" s="213"/>
      <c r="J51" s="213"/>
      <c r="K51" s="213"/>
      <c r="L51" s="213"/>
      <c r="M51" s="213"/>
      <c r="N51" s="212">
        <f>SUM(N42:N50)</f>
        <v>78433457</v>
      </c>
    </row>
    <row r="52" spans="1:14" s="207" customFormat="1" ht="17.25" customHeight="1">
      <c r="A52" s="208"/>
      <c r="B52" s="214"/>
      <c r="C52" s="213"/>
      <c r="D52" s="213" t="s">
        <v>840</v>
      </c>
      <c r="E52" s="213"/>
      <c r="F52" s="213"/>
      <c r="G52" s="213"/>
      <c r="H52" s="213"/>
      <c r="I52" s="213"/>
      <c r="J52" s="213"/>
      <c r="K52" s="213"/>
      <c r="L52" s="213"/>
      <c r="M52" s="213"/>
      <c r="N52" s="212"/>
    </row>
    <row r="53" spans="1:14" s="207" customFormat="1" ht="17.25" customHeight="1">
      <c r="A53" s="208"/>
      <c r="B53" s="214"/>
      <c r="C53" s="213"/>
      <c r="D53" s="213"/>
      <c r="E53" s="213" t="s">
        <v>839</v>
      </c>
      <c r="F53" s="213"/>
      <c r="G53" s="213"/>
      <c r="H53" s="213"/>
      <c r="I53" s="213"/>
      <c r="J53" s="213"/>
      <c r="K53" s="213"/>
      <c r="L53" s="213"/>
      <c r="M53" s="213"/>
      <c r="N53" s="212">
        <v>5458309</v>
      </c>
    </row>
    <row r="54" spans="1:14" s="207" customFormat="1" ht="17.25" customHeight="1">
      <c r="A54" s="208"/>
      <c r="B54" s="214"/>
      <c r="C54" s="213"/>
      <c r="D54" s="213"/>
      <c r="E54" s="213" t="s">
        <v>838</v>
      </c>
      <c r="F54" s="213"/>
      <c r="G54" s="213"/>
      <c r="H54" s="213"/>
      <c r="I54" s="213"/>
      <c r="J54" s="213"/>
      <c r="K54" s="213"/>
      <c r="L54" s="213"/>
      <c r="M54" s="213"/>
      <c r="N54" s="212">
        <v>9929861</v>
      </c>
    </row>
    <row r="55" spans="1:14" s="207" customFormat="1" ht="17.25" customHeight="1">
      <c r="A55" s="208"/>
      <c r="B55" s="214"/>
      <c r="C55" s="213"/>
      <c r="D55" s="213"/>
      <c r="E55" s="213" t="s">
        <v>837</v>
      </c>
      <c r="F55" s="213"/>
      <c r="G55" s="213"/>
      <c r="H55" s="213"/>
      <c r="I55" s="213"/>
      <c r="J55" s="213"/>
      <c r="K55" s="213"/>
      <c r="L55" s="213"/>
      <c r="M55" s="213"/>
      <c r="N55" s="212">
        <v>3357914</v>
      </c>
    </row>
    <row r="56" spans="1:14" s="207" customFormat="1" ht="17.25" customHeight="1">
      <c r="A56" s="208"/>
      <c r="B56" s="214"/>
      <c r="C56" s="213"/>
      <c r="D56" s="213"/>
      <c r="E56" s="213" t="s">
        <v>836</v>
      </c>
      <c r="F56" s="213"/>
      <c r="G56" s="213"/>
      <c r="H56" s="213"/>
      <c r="I56" s="213"/>
      <c r="J56" s="213"/>
      <c r="K56" s="213"/>
      <c r="L56" s="213"/>
      <c r="M56" s="213"/>
      <c r="N56" s="212">
        <v>1100000</v>
      </c>
    </row>
    <row r="57" spans="1:14" s="207" customFormat="1" ht="17.25" customHeight="1">
      <c r="A57" s="208"/>
      <c r="B57" s="214"/>
      <c r="C57" s="213"/>
      <c r="D57" s="213"/>
      <c r="E57" s="213" t="s">
        <v>835</v>
      </c>
      <c r="F57" s="213"/>
      <c r="G57" s="213"/>
      <c r="H57" s="213"/>
      <c r="I57" s="213"/>
      <c r="J57" s="213"/>
      <c r="K57" s="213"/>
      <c r="L57" s="213"/>
      <c r="M57" s="213"/>
      <c r="N57" s="212">
        <v>83146618</v>
      </c>
    </row>
    <row r="58" spans="1:14" s="207" customFormat="1" ht="17.25" customHeight="1">
      <c r="A58" s="208"/>
      <c r="B58" s="214"/>
      <c r="C58" s="213"/>
      <c r="D58" s="213"/>
      <c r="E58" s="213" t="s">
        <v>834</v>
      </c>
      <c r="F58" s="213"/>
      <c r="G58" s="213"/>
      <c r="H58" s="213"/>
      <c r="I58" s="213"/>
      <c r="J58" s="213"/>
      <c r="K58" s="213"/>
      <c r="L58" s="213"/>
      <c r="M58" s="213"/>
      <c r="N58" s="212">
        <v>67499510</v>
      </c>
    </row>
    <row r="59" spans="1:14" s="207" customFormat="1" ht="17.25" customHeight="1">
      <c r="A59" s="208"/>
      <c r="B59" s="214"/>
      <c r="C59" s="213"/>
      <c r="D59" s="213"/>
      <c r="E59" s="213" t="s">
        <v>833</v>
      </c>
      <c r="F59" s="213"/>
      <c r="G59" s="213"/>
      <c r="H59" s="213"/>
      <c r="I59" s="213"/>
      <c r="J59" s="213"/>
      <c r="K59" s="213"/>
      <c r="L59" s="213"/>
      <c r="M59" s="213"/>
      <c r="N59" s="212">
        <v>-133029733</v>
      </c>
    </row>
    <row r="60" spans="1:14" s="207" customFormat="1" ht="17.25" customHeight="1">
      <c r="A60" s="208"/>
      <c r="B60" s="214"/>
      <c r="C60" s="213"/>
      <c r="D60" s="213"/>
      <c r="E60" s="213" t="s">
        <v>832</v>
      </c>
      <c r="F60" s="213"/>
      <c r="G60" s="213"/>
      <c r="H60" s="213"/>
      <c r="I60" s="213"/>
      <c r="J60" s="213"/>
      <c r="K60" s="213"/>
      <c r="L60" s="213"/>
      <c r="M60" s="213"/>
      <c r="N60" s="212">
        <v>3013212</v>
      </c>
    </row>
    <row r="61" spans="1:14" s="207" customFormat="1" ht="17.25" customHeight="1">
      <c r="A61" s="208"/>
      <c r="B61" s="214"/>
      <c r="C61" s="213"/>
      <c r="D61" s="213"/>
      <c r="E61" s="213" t="s">
        <v>831</v>
      </c>
      <c r="F61" s="213"/>
      <c r="G61" s="213"/>
      <c r="H61" s="213"/>
      <c r="I61" s="213"/>
      <c r="J61" s="213"/>
      <c r="K61" s="213"/>
      <c r="L61" s="213"/>
      <c r="M61" s="213"/>
      <c r="N61" s="212">
        <v>160000</v>
      </c>
    </row>
    <row r="62" spans="1:14" s="207" customFormat="1" ht="17.25" customHeight="1">
      <c r="A62" s="208"/>
      <c r="B62" s="214"/>
      <c r="C62" s="213"/>
      <c r="D62" s="213"/>
      <c r="E62" s="213" t="s">
        <v>830</v>
      </c>
      <c r="F62" s="213"/>
      <c r="G62" s="213"/>
      <c r="H62" s="213"/>
      <c r="I62" s="213"/>
      <c r="J62" s="213"/>
      <c r="K62" s="213"/>
      <c r="L62" s="213"/>
      <c r="M62" s="213"/>
      <c r="N62" s="212">
        <v>46282735</v>
      </c>
    </row>
    <row r="63" spans="1:14" s="207" customFormat="1" ht="17.25" customHeight="1">
      <c r="A63" s="208"/>
      <c r="B63" s="214"/>
      <c r="C63" s="213"/>
      <c r="D63" s="213"/>
      <c r="E63" s="213" t="s">
        <v>817</v>
      </c>
      <c r="F63" s="213"/>
      <c r="G63" s="213"/>
      <c r="H63" s="213"/>
      <c r="I63" s="213" t="s">
        <v>829</v>
      </c>
      <c r="J63" s="213"/>
      <c r="K63" s="213"/>
      <c r="L63" s="213"/>
      <c r="M63" s="213"/>
      <c r="N63" s="212">
        <v>632230</v>
      </c>
    </row>
    <row r="64" spans="1:14" s="207" customFormat="1" ht="17.25" customHeight="1">
      <c r="A64" s="208"/>
      <c r="B64" s="214"/>
      <c r="C64" s="213"/>
      <c r="D64" s="213"/>
      <c r="E64" s="213" t="s">
        <v>826</v>
      </c>
      <c r="F64" s="213"/>
      <c r="G64" s="213"/>
      <c r="H64" s="213"/>
      <c r="I64" s="213"/>
      <c r="J64" s="213" t="s">
        <v>828</v>
      </c>
      <c r="K64" s="213"/>
      <c r="L64" s="213"/>
      <c r="M64" s="213"/>
      <c r="N64" s="212">
        <v>35000000</v>
      </c>
    </row>
    <row r="65" spans="1:14" s="207" customFormat="1" ht="17.25" customHeight="1">
      <c r="A65" s="208"/>
      <c r="B65" s="214"/>
      <c r="C65" s="213"/>
      <c r="D65" s="213"/>
      <c r="E65" s="213" t="s">
        <v>826</v>
      </c>
      <c r="F65" s="213"/>
      <c r="G65" s="213"/>
      <c r="H65" s="213"/>
      <c r="I65" s="213"/>
      <c r="J65" s="213" t="s">
        <v>827</v>
      </c>
      <c r="K65" s="213"/>
      <c r="L65" s="213"/>
      <c r="M65" s="213"/>
      <c r="N65" s="212">
        <v>30000000</v>
      </c>
    </row>
    <row r="66" spans="1:14" s="207" customFormat="1" ht="17.25" customHeight="1">
      <c r="A66" s="208"/>
      <c r="B66" s="214"/>
      <c r="C66" s="213"/>
      <c r="D66" s="213"/>
      <c r="E66" s="213" t="s">
        <v>826</v>
      </c>
      <c r="F66" s="213"/>
      <c r="G66" s="213"/>
      <c r="H66" s="213"/>
      <c r="I66" s="213"/>
      <c r="J66" s="213" t="s">
        <v>825</v>
      </c>
      <c r="K66" s="213"/>
      <c r="L66" s="213"/>
      <c r="M66" s="213"/>
      <c r="N66" s="212">
        <v>20000000</v>
      </c>
    </row>
    <row r="67" spans="1:14" s="207" customFormat="1" ht="17.25" customHeight="1">
      <c r="A67" s="208"/>
      <c r="B67" s="214"/>
      <c r="C67" s="213"/>
      <c r="D67" s="213"/>
      <c r="E67" s="213" t="s">
        <v>826</v>
      </c>
      <c r="F67" s="213"/>
      <c r="G67" s="213"/>
      <c r="H67" s="213"/>
      <c r="I67" s="213"/>
      <c r="J67" s="213" t="s">
        <v>825</v>
      </c>
      <c r="K67" s="213"/>
      <c r="L67" s="213"/>
      <c r="M67" s="213"/>
      <c r="N67" s="212">
        <v>8000000</v>
      </c>
    </row>
    <row r="68" spans="1:14" s="207" customFormat="1" ht="17.25" customHeight="1">
      <c r="A68" s="208"/>
      <c r="B68" s="214"/>
      <c r="C68" s="213"/>
      <c r="D68" s="213"/>
      <c r="E68" s="213" t="s">
        <v>824</v>
      </c>
      <c r="F68" s="213"/>
      <c r="G68" s="213"/>
      <c r="H68" s="213"/>
      <c r="I68" s="213" t="s">
        <v>823</v>
      </c>
      <c r="J68" s="213"/>
      <c r="K68" s="213"/>
      <c r="L68" s="213"/>
      <c r="M68" s="213"/>
      <c r="N68" s="212">
        <v>7726201</v>
      </c>
    </row>
    <row r="69" spans="1:14" s="207" customFormat="1" ht="17.25" customHeight="1">
      <c r="A69" s="208"/>
      <c r="B69" s="214"/>
      <c r="C69" s="213"/>
      <c r="D69" s="213"/>
      <c r="E69" s="213" t="s">
        <v>817</v>
      </c>
      <c r="F69" s="213"/>
      <c r="G69" s="213"/>
      <c r="H69" s="213"/>
      <c r="I69" s="213" t="s">
        <v>822</v>
      </c>
      <c r="J69" s="213"/>
      <c r="K69" s="213"/>
      <c r="L69" s="213"/>
      <c r="M69" s="213"/>
      <c r="N69" s="212">
        <v>181176</v>
      </c>
    </row>
    <row r="70" spans="1:14" s="207" customFormat="1" ht="17.25" customHeight="1">
      <c r="A70" s="208"/>
      <c r="B70" s="214"/>
      <c r="C70" s="213"/>
      <c r="D70" s="213"/>
      <c r="E70" s="213" t="s">
        <v>821</v>
      </c>
      <c r="F70" s="213"/>
      <c r="G70" s="213"/>
      <c r="H70" s="213"/>
      <c r="I70" s="213" t="s">
        <v>820</v>
      </c>
      <c r="J70" s="213"/>
      <c r="K70" s="213"/>
      <c r="L70" s="213"/>
      <c r="M70" s="213"/>
      <c r="N70" s="212">
        <v>4052516</v>
      </c>
    </row>
    <row r="71" spans="1:14" s="207" customFormat="1" ht="17.25" customHeight="1">
      <c r="A71" s="208"/>
      <c r="B71" s="214"/>
      <c r="C71" s="213"/>
      <c r="D71" s="213"/>
      <c r="E71" s="213" t="s">
        <v>817</v>
      </c>
      <c r="F71" s="213"/>
      <c r="G71" s="213"/>
      <c r="H71" s="213"/>
      <c r="I71" s="213" t="s">
        <v>819</v>
      </c>
      <c r="J71" s="213"/>
      <c r="K71" s="213"/>
      <c r="L71" s="213"/>
      <c r="M71" s="213"/>
      <c r="N71" s="212">
        <v>9336876</v>
      </c>
    </row>
    <row r="72" spans="1:14" s="207" customFormat="1" ht="17.25" customHeight="1">
      <c r="A72" s="208"/>
      <c r="B72" s="214"/>
      <c r="C72" s="213"/>
      <c r="D72" s="213"/>
      <c r="E72" s="213" t="s">
        <v>812</v>
      </c>
      <c r="F72" s="213"/>
      <c r="G72" s="213"/>
      <c r="H72" s="213"/>
      <c r="I72" s="213" t="s">
        <v>818</v>
      </c>
      <c r="J72" s="213"/>
      <c r="K72" s="213"/>
      <c r="L72" s="213"/>
      <c r="M72" s="213"/>
      <c r="N72" s="212">
        <v>7229865</v>
      </c>
    </row>
    <row r="73" spans="1:14" s="207" customFormat="1" ht="17.25" customHeight="1">
      <c r="A73" s="208"/>
      <c r="B73" s="214"/>
      <c r="C73" s="213"/>
      <c r="D73" s="213"/>
      <c r="E73" s="213" t="s">
        <v>817</v>
      </c>
      <c r="F73" s="213"/>
      <c r="G73" s="213"/>
      <c r="H73" s="213"/>
      <c r="I73" s="213" t="s">
        <v>816</v>
      </c>
      <c r="J73" s="213"/>
      <c r="K73" s="213"/>
      <c r="L73" s="213"/>
      <c r="M73" s="213"/>
      <c r="N73" s="212">
        <v>76539</v>
      </c>
    </row>
    <row r="74" spans="1:14" s="207" customFormat="1" ht="17.25" customHeight="1">
      <c r="A74" s="208"/>
      <c r="B74" s="214"/>
      <c r="C74" s="213"/>
      <c r="D74" s="213"/>
      <c r="E74" s="213" t="s">
        <v>810</v>
      </c>
      <c r="F74" s="213"/>
      <c r="G74" s="213"/>
      <c r="H74" s="213"/>
      <c r="I74" s="213" t="s">
        <v>815</v>
      </c>
      <c r="J74" s="213"/>
      <c r="K74" s="213"/>
      <c r="L74" s="213"/>
      <c r="M74" s="213"/>
      <c r="N74" s="212">
        <v>7000000</v>
      </c>
    </row>
    <row r="75" spans="1:14" s="207" customFormat="1" ht="17.25" customHeight="1">
      <c r="A75" s="208"/>
      <c r="B75" s="214"/>
      <c r="C75" s="213"/>
      <c r="D75" s="213"/>
      <c r="E75" s="213" t="s">
        <v>810</v>
      </c>
      <c r="F75" s="213"/>
      <c r="G75" s="213"/>
      <c r="H75" s="213"/>
      <c r="I75" s="213" t="s">
        <v>814</v>
      </c>
      <c r="J75" s="213"/>
      <c r="K75" s="213"/>
      <c r="L75" s="213"/>
      <c r="M75" s="213"/>
      <c r="N75" s="212">
        <v>18740959</v>
      </c>
    </row>
    <row r="76" spans="1:14" s="207" customFormat="1" ht="17.25" customHeight="1">
      <c r="A76" s="208"/>
      <c r="B76" s="214"/>
      <c r="C76" s="213"/>
      <c r="D76" s="213"/>
      <c r="E76" s="213" t="s">
        <v>812</v>
      </c>
      <c r="F76" s="213"/>
      <c r="G76" s="213"/>
      <c r="H76" s="213"/>
      <c r="I76" s="213" t="s">
        <v>813</v>
      </c>
      <c r="J76" s="213"/>
      <c r="K76" s="213"/>
      <c r="L76" s="213"/>
      <c r="M76" s="213"/>
      <c r="N76" s="212">
        <v>771985</v>
      </c>
    </row>
    <row r="77" spans="1:14" s="207" customFormat="1" ht="17.25" customHeight="1">
      <c r="A77" s="208"/>
      <c r="B77" s="214"/>
      <c r="C77" s="213"/>
      <c r="D77" s="213"/>
      <c r="E77" s="213" t="s">
        <v>812</v>
      </c>
      <c r="F77" s="213"/>
      <c r="G77" s="213"/>
      <c r="H77" s="213"/>
      <c r="I77" s="213" t="s">
        <v>811</v>
      </c>
      <c r="J77" s="213"/>
      <c r="K77" s="213"/>
      <c r="L77" s="213"/>
      <c r="M77" s="213"/>
      <c r="N77" s="212">
        <v>8529211</v>
      </c>
    </row>
    <row r="78" spans="1:14" s="207" customFormat="1" ht="17.25" customHeight="1">
      <c r="A78" s="208"/>
      <c r="B78" s="214"/>
      <c r="C78" s="213"/>
      <c r="D78" s="213"/>
      <c r="E78" s="213" t="s">
        <v>810</v>
      </c>
      <c r="F78" s="213"/>
      <c r="G78" s="213"/>
      <c r="H78" s="213"/>
      <c r="I78" s="213" t="s">
        <v>809</v>
      </c>
      <c r="J78" s="213"/>
      <c r="K78" s="213"/>
      <c r="L78" s="213"/>
      <c r="M78" s="213"/>
      <c r="N78" s="212">
        <v>50000</v>
      </c>
    </row>
    <row r="79" spans="1:14" s="207" customFormat="1" ht="17.25" customHeight="1">
      <c r="A79" s="208"/>
      <c r="B79" s="214"/>
      <c r="C79" s="213"/>
      <c r="D79" s="213"/>
      <c r="E79" s="213"/>
      <c r="F79" s="213" t="s">
        <v>808</v>
      </c>
      <c r="G79" s="213"/>
      <c r="H79" s="213"/>
      <c r="I79" s="213"/>
      <c r="J79" s="213"/>
      <c r="K79" s="213"/>
      <c r="L79" s="213"/>
      <c r="M79" s="213"/>
      <c r="N79" s="212">
        <f>SUM(N53:N78)</f>
        <v>244245984</v>
      </c>
    </row>
    <row r="80" spans="1:14" s="207" customFormat="1" ht="17.25" customHeight="1">
      <c r="A80" s="208"/>
      <c r="B80" s="214"/>
      <c r="C80" s="213"/>
      <c r="D80" s="213"/>
      <c r="E80" s="213"/>
      <c r="F80" s="213" t="s">
        <v>807</v>
      </c>
      <c r="G80" s="213"/>
      <c r="H80" s="213"/>
      <c r="I80" s="213"/>
      <c r="J80" s="213"/>
      <c r="K80" s="213"/>
      <c r="L80" s="213"/>
      <c r="M80" s="213"/>
      <c r="N80" s="212">
        <f>N51+N79</f>
        <v>322679441</v>
      </c>
    </row>
    <row r="81" spans="1:14" s="207" customFormat="1" ht="17.25" customHeight="1">
      <c r="A81" s="208"/>
      <c r="B81" s="214"/>
      <c r="C81" s="213"/>
      <c r="D81" s="213"/>
      <c r="E81" s="213"/>
      <c r="F81" s="213" t="s">
        <v>806</v>
      </c>
      <c r="G81" s="213"/>
      <c r="H81" s="213"/>
      <c r="I81" s="213"/>
      <c r="J81" s="213"/>
      <c r="K81" s="213"/>
      <c r="L81" s="213"/>
      <c r="M81" s="213"/>
      <c r="N81" s="212">
        <f>N39+N80</f>
        <v>673680729</v>
      </c>
    </row>
    <row r="82" spans="1:14" s="207" customFormat="1" ht="17.25" customHeight="1">
      <c r="A82" s="208"/>
      <c r="B82" s="214"/>
      <c r="C82" s="213"/>
      <c r="D82" s="213"/>
      <c r="E82" s="213"/>
      <c r="F82" s="213"/>
      <c r="G82" s="213"/>
      <c r="H82" s="213"/>
      <c r="I82" s="213"/>
      <c r="J82" s="213"/>
      <c r="K82" s="213"/>
      <c r="L82" s="213"/>
      <c r="M82" s="213"/>
      <c r="N82" s="212"/>
    </row>
    <row r="83" spans="1:14" s="207" customFormat="1" ht="17.25" customHeight="1">
      <c r="A83" s="208"/>
      <c r="B83" s="214" t="s">
        <v>805</v>
      </c>
      <c r="C83" s="213" t="s">
        <v>804</v>
      </c>
      <c r="D83" s="213"/>
      <c r="E83" s="213"/>
      <c r="F83" s="213"/>
      <c r="G83" s="213"/>
      <c r="H83" s="213"/>
      <c r="I83" s="213"/>
      <c r="J83" s="213"/>
      <c r="K83" s="213"/>
      <c r="L83" s="213"/>
      <c r="M83" s="213"/>
      <c r="N83" s="212"/>
    </row>
    <row r="84" spans="1:14" s="207" customFormat="1" ht="17.25" customHeight="1">
      <c r="A84" s="208"/>
      <c r="B84" s="214"/>
      <c r="C84" s="213" t="s">
        <v>803</v>
      </c>
      <c r="D84" s="213" t="s">
        <v>802</v>
      </c>
      <c r="E84" s="213"/>
      <c r="F84" s="213"/>
      <c r="G84" s="213"/>
      <c r="H84" s="213"/>
      <c r="I84" s="213"/>
      <c r="J84" s="213"/>
      <c r="K84" s="213"/>
      <c r="L84" s="213"/>
      <c r="M84" s="213"/>
      <c r="N84" s="212"/>
    </row>
    <row r="85" spans="1:14" s="207" customFormat="1" ht="17.25" customHeight="1">
      <c r="A85" s="208"/>
      <c r="B85" s="214"/>
      <c r="C85" s="213"/>
      <c r="D85" s="213" t="s">
        <v>801</v>
      </c>
      <c r="E85" s="213"/>
      <c r="F85" s="213"/>
      <c r="G85" s="213"/>
      <c r="H85" s="213"/>
      <c r="I85" s="213"/>
      <c r="J85" s="213"/>
      <c r="K85" s="213"/>
      <c r="L85" s="213"/>
      <c r="M85" s="213"/>
      <c r="N85" s="212">
        <v>69472530</v>
      </c>
    </row>
    <row r="86" spans="1:14" s="207" customFormat="1" ht="17.25" customHeight="1">
      <c r="A86" s="208"/>
      <c r="B86" s="214"/>
      <c r="C86" s="213"/>
      <c r="D86" s="213" t="s">
        <v>800</v>
      </c>
      <c r="E86" s="213"/>
      <c r="F86" s="213"/>
      <c r="G86" s="213"/>
      <c r="H86" s="213"/>
      <c r="I86" s="213"/>
      <c r="J86" s="213"/>
      <c r="K86" s="213"/>
      <c r="L86" s="213"/>
      <c r="M86" s="213"/>
      <c r="N86" s="212">
        <v>7738419</v>
      </c>
    </row>
    <row r="87" spans="1:14" s="207" customFormat="1" ht="17.25" customHeight="1">
      <c r="A87" s="208"/>
      <c r="B87" s="214"/>
      <c r="C87" s="213"/>
      <c r="D87" s="213"/>
      <c r="E87" s="213"/>
      <c r="F87" s="213" t="s">
        <v>799</v>
      </c>
      <c r="G87" s="213"/>
      <c r="H87" s="213"/>
      <c r="I87" s="213"/>
      <c r="J87" s="213"/>
      <c r="K87" s="213"/>
      <c r="L87" s="213"/>
      <c r="M87" s="213"/>
      <c r="N87" s="212">
        <f>SUM(N85:N86)</f>
        <v>77210949</v>
      </c>
    </row>
    <row r="88" spans="1:14" s="207" customFormat="1" ht="17.25" customHeight="1">
      <c r="A88" s="208"/>
      <c r="B88" s="214"/>
      <c r="C88" s="213" t="s">
        <v>798</v>
      </c>
      <c r="D88" s="213" t="s">
        <v>797</v>
      </c>
      <c r="E88" s="213"/>
      <c r="F88" s="213"/>
      <c r="G88" s="213"/>
      <c r="H88" s="213"/>
      <c r="I88" s="213"/>
      <c r="J88" s="213"/>
      <c r="K88" s="213"/>
      <c r="L88" s="213"/>
      <c r="M88" s="213"/>
      <c r="N88" s="212"/>
    </row>
    <row r="89" spans="1:14" s="207" customFormat="1" ht="17.25" customHeight="1">
      <c r="A89" s="208"/>
      <c r="B89" s="214"/>
      <c r="C89" s="213"/>
      <c r="D89" s="213" t="s">
        <v>796</v>
      </c>
      <c r="E89" s="213"/>
      <c r="F89" s="213"/>
      <c r="G89" s="213"/>
      <c r="H89" s="213"/>
      <c r="I89" s="213"/>
      <c r="J89" s="213"/>
      <c r="K89" s="213"/>
      <c r="L89" s="213"/>
      <c r="M89" s="213"/>
      <c r="N89" s="212">
        <v>34147646</v>
      </c>
    </row>
    <row r="90" spans="1:15" ht="17.25" customHeight="1">
      <c r="A90" s="208"/>
      <c r="B90" s="214"/>
      <c r="C90" s="213"/>
      <c r="D90" s="213"/>
      <c r="E90" s="213"/>
      <c r="F90" s="213" t="s">
        <v>795</v>
      </c>
      <c r="G90" s="213"/>
      <c r="H90" s="213"/>
      <c r="I90" s="213"/>
      <c r="J90" s="213"/>
      <c r="K90" s="213"/>
      <c r="L90" s="213"/>
      <c r="M90" s="213"/>
      <c r="N90" s="212">
        <f>SUM(N89)</f>
        <v>34147646</v>
      </c>
      <c r="O90" s="207"/>
    </row>
    <row r="91" spans="1:15" ht="17.25" customHeight="1">
      <c r="A91" s="208"/>
      <c r="B91" s="214"/>
      <c r="C91" s="213"/>
      <c r="D91" s="213"/>
      <c r="E91" s="213"/>
      <c r="F91" s="213" t="s">
        <v>794</v>
      </c>
      <c r="G91" s="213"/>
      <c r="H91" s="213"/>
      <c r="I91" s="213"/>
      <c r="J91" s="213"/>
      <c r="K91" s="213"/>
      <c r="L91" s="213"/>
      <c r="M91" s="213"/>
      <c r="N91" s="212">
        <f>N87+N90</f>
        <v>111358595</v>
      </c>
      <c r="O91" s="207"/>
    </row>
    <row r="92" spans="1:15" ht="17.25" customHeight="1" thickBot="1">
      <c r="A92" s="208"/>
      <c r="B92" s="214"/>
      <c r="C92" s="213"/>
      <c r="D92" s="213"/>
      <c r="E92" s="213"/>
      <c r="F92" s="213"/>
      <c r="G92" s="213"/>
      <c r="H92" s="213"/>
      <c r="I92" s="213"/>
      <c r="J92" s="213"/>
      <c r="K92" s="213"/>
      <c r="L92" s="213"/>
      <c r="M92" s="213"/>
      <c r="N92" s="212"/>
      <c r="O92" s="207"/>
    </row>
    <row r="93" spans="1:15" ht="17.25" customHeight="1" thickBot="1">
      <c r="A93" s="208"/>
      <c r="B93" s="211"/>
      <c r="C93" s="210"/>
      <c r="D93" s="210"/>
      <c r="E93" s="210" t="s">
        <v>793</v>
      </c>
      <c r="F93" s="210"/>
      <c r="G93" s="210"/>
      <c r="H93" s="210"/>
      <c r="I93" s="210"/>
      <c r="J93" s="210"/>
      <c r="K93" s="210"/>
      <c r="L93" s="210"/>
      <c r="M93" s="210"/>
      <c r="N93" s="209">
        <f>N81-N91</f>
        <v>562322134</v>
      </c>
      <c r="O93" s="207"/>
    </row>
    <row r="94" spans="1:15" ht="14.25">
      <c r="A94" s="208"/>
      <c r="B94" s="208"/>
      <c r="C94" s="208"/>
      <c r="D94" s="208"/>
      <c r="E94" s="208"/>
      <c r="F94" s="208"/>
      <c r="G94" s="208"/>
      <c r="H94" s="208"/>
      <c r="I94" s="208"/>
      <c r="J94" s="208"/>
      <c r="K94" s="208"/>
      <c r="L94" s="208"/>
      <c r="M94" s="208"/>
      <c r="N94" s="208"/>
      <c r="O94" s="207"/>
    </row>
  </sheetData>
  <sheetProtection password="CCE7" sheet="1" formatCells="0" formatColumns="0" formatRows="0" insertColumns="0" insertRows="0" insertHyperlinks="0" deleteColumns="0" deleteRows="0" sort="0" autoFilter="0" pivotTables="0"/>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
  <sheetViews>
    <sheetView zoomScalePageLayoutView="0" workbookViewId="0" topLeftCell="A1">
      <selection activeCell="A1" sqref="A1"/>
    </sheetView>
  </sheetViews>
  <sheetFormatPr defaultColWidth="9.140625" defaultRowHeight="15"/>
  <cols>
    <col min="1" max="16384" width="9.00390625" style="196" customWidth="1"/>
  </cols>
  <sheetData>
    <row r="1" spans="1:9" ht="18" customHeight="1">
      <c r="A1" s="204" t="s">
        <v>894</v>
      </c>
      <c r="B1" s="202"/>
      <c r="C1" s="202"/>
      <c r="D1" s="202"/>
      <c r="E1" s="203"/>
      <c r="F1" s="202"/>
      <c r="G1" s="202"/>
      <c r="H1" s="202"/>
      <c r="I1" s="202"/>
    </row>
  </sheetData>
  <sheetProtection password="CCE7" sheet="1"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H33"/>
  <sheetViews>
    <sheetView zoomScalePageLayoutView="0" workbookViewId="0" topLeftCell="A1">
      <selection activeCell="E18" sqref="E18"/>
    </sheetView>
  </sheetViews>
  <sheetFormatPr defaultColWidth="9.140625" defaultRowHeight="15"/>
  <cols>
    <col min="2" max="2" width="31.28125" style="0" customWidth="1"/>
    <col min="3" max="3" width="1.57421875" style="0" customWidth="1"/>
    <col min="5" max="5" width="31.28125" style="139" customWidth="1"/>
    <col min="6" max="6" width="2.8515625" style="0" customWidth="1"/>
    <col min="8" max="8" width="84.00390625" style="0" customWidth="1"/>
  </cols>
  <sheetData>
    <row r="1" spans="1:7" ht="13.5">
      <c r="A1" t="s">
        <v>88</v>
      </c>
      <c r="D1" t="s">
        <v>89</v>
      </c>
      <c r="G1" t="s">
        <v>43</v>
      </c>
    </row>
    <row r="2" spans="1:8" ht="13.5">
      <c r="A2" s="133" t="s">
        <v>142</v>
      </c>
      <c r="B2" s="136" t="s">
        <v>285</v>
      </c>
      <c r="D2" s="133" t="s">
        <v>142</v>
      </c>
      <c r="E2" s="136" t="s">
        <v>308</v>
      </c>
      <c r="G2" s="133" t="s">
        <v>142</v>
      </c>
      <c r="H2" s="136" t="s">
        <v>328</v>
      </c>
    </row>
    <row r="3" spans="1:8" ht="13.5">
      <c r="A3" s="134"/>
      <c r="B3" s="136" t="s">
        <v>286</v>
      </c>
      <c r="D3" s="134"/>
      <c r="E3" s="136" t="s">
        <v>309</v>
      </c>
      <c r="G3" s="134"/>
      <c r="H3" s="136" t="s">
        <v>329</v>
      </c>
    </row>
    <row r="4" spans="1:8" ht="13.5">
      <c r="A4" s="134"/>
      <c r="B4" s="136" t="s">
        <v>287</v>
      </c>
      <c r="D4" s="135"/>
      <c r="E4" s="136" t="s">
        <v>310</v>
      </c>
      <c r="G4" s="134"/>
      <c r="H4" s="136" t="s">
        <v>330</v>
      </c>
    </row>
    <row r="5" spans="1:8" ht="13.5">
      <c r="A5" s="134"/>
      <c r="B5" s="136" t="s">
        <v>288</v>
      </c>
      <c r="D5" s="133" t="s">
        <v>143</v>
      </c>
      <c r="E5" s="136" t="s">
        <v>311</v>
      </c>
      <c r="G5" s="134"/>
      <c r="H5" s="136" t="s">
        <v>331</v>
      </c>
    </row>
    <row r="6" spans="1:8" ht="13.5">
      <c r="A6" s="134"/>
      <c r="B6" s="136" t="s">
        <v>289</v>
      </c>
      <c r="D6" s="134"/>
      <c r="E6" s="136" t="s">
        <v>312</v>
      </c>
      <c r="G6" s="134"/>
      <c r="H6" s="136" t="s">
        <v>358</v>
      </c>
    </row>
    <row r="7" spans="1:8" ht="13.5">
      <c r="A7" s="135"/>
      <c r="B7" s="136" t="s">
        <v>290</v>
      </c>
      <c r="D7" s="134"/>
      <c r="E7" s="136" t="s">
        <v>313</v>
      </c>
      <c r="G7" s="134"/>
      <c r="H7" s="136" t="s">
        <v>359</v>
      </c>
    </row>
    <row r="8" spans="1:8" ht="13.5">
      <c r="A8" s="133" t="s">
        <v>143</v>
      </c>
      <c r="B8" s="136" t="s">
        <v>291</v>
      </c>
      <c r="D8" s="134"/>
      <c r="E8" s="136" t="s">
        <v>314</v>
      </c>
      <c r="G8" s="134"/>
      <c r="H8" s="136" t="s">
        <v>491</v>
      </c>
    </row>
    <row r="9" spans="1:8" ht="13.5">
      <c r="A9" s="134"/>
      <c r="B9" s="136" t="s">
        <v>292</v>
      </c>
      <c r="D9" s="134"/>
      <c r="E9" s="136" t="s">
        <v>315</v>
      </c>
      <c r="G9" s="134"/>
      <c r="H9" s="136" t="s">
        <v>490</v>
      </c>
    </row>
    <row r="10" spans="1:8" ht="13.5">
      <c r="A10" s="134"/>
      <c r="B10" s="136" t="s">
        <v>293</v>
      </c>
      <c r="D10" s="134"/>
      <c r="E10" s="136" t="s">
        <v>316</v>
      </c>
      <c r="G10" s="133" t="s">
        <v>143</v>
      </c>
      <c r="H10" s="136" t="s">
        <v>332</v>
      </c>
    </row>
    <row r="11" spans="1:8" ht="13.5">
      <c r="A11" s="134"/>
      <c r="B11" s="136" t="s">
        <v>294</v>
      </c>
      <c r="D11" s="134"/>
      <c r="E11" s="136" t="s">
        <v>317</v>
      </c>
      <c r="G11" s="134"/>
      <c r="H11" s="136" t="s">
        <v>342</v>
      </c>
    </row>
    <row r="12" spans="1:8" ht="13.5">
      <c r="A12" s="134"/>
      <c r="B12" s="136" t="s">
        <v>295</v>
      </c>
      <c r="D12" s="134"/>
      <c r="E12" s="136" t="s">
        <v>318</v>
      </c>
      <c r="G12" s="134"/>
      <c r="H12" s="136" t="s">
        <v>343</v>
      </c>
    </row>
    <row r="13" spans="1:8" ht="13.5">
      <c r="A13" s="134"/>
      <c r="B13" s="136" t="s">
        <v>361</v>
      </c>
      <c r="D13" s="134"/>
      <c r="E13" s="136" t="s">
        <v>319</v>
      </c>
      <c r="G13" s="134"/>
      <c r="H13" s="136" t="s">
        <v>344</v>
      </c>
    </row>
    <row r="14" spans="1:8" ht="13.5">
      <c r="A14" s="134"/>
      <c r="B14" s="136" t="s">
        <v>296</v>
      </c>
      <c r="D14" s="135"/>
      <c r="E14" s="136" t="s">
        <v>320</v>
      </c>
      <c r="G14" s="134"/>
      <c r="H14" s="136" t="s">
        <v>345</v>
      </c>
    </row>
    <row r="15" spans="1:8" ht="13.5">
      <c r="A15" s="134"/>
      <c r="B15" s="136" t="s">
        <v>297</v>
      </c>
      <c r="D15" s="137"/>
      <c r="E15" s="140"/>
      <c r="G15" s="134"/>
      <c r="H15" s="136" t="s">
        <v>346</v>
      </c>
    </row>
    <row r="16" spans="1:8" ht="13.5">
      <c r="A16" s="134"/>
      <c r="B16" s="136" t="s">
        <v>298</v>
      </c>
      <c r="D16" s="138" t="s">
        <v>144</v>
      </c>
      <c r="E16" s="141"/>
      <c r="G16" s="135"/>
      <c r="H16" s="136" t="s">
        <v>347</v>
      </c>
    </row>
    <row r="17" spans="1:8" ht="13.5">
      <c r="A17" s="134"/>
      <c r="B17" s="136" t="s">
        <v>299</v>
      </c>
      <c r="D17" s="132" t="s">
        <v>142</v>
      </c>
      <c r="E17" s="136" t="s">
        <v>321</v>
      </c>
      <c r="G17" s="142" t="s">
        <v>351</v>
      </c>
      <c r="H17" s="136" t="s">
        <v>348</v>
      </c>
    </row>
    <row r="18" spans="1:8" ht="13.5">
      <c r="A18" s="134"/>
      <c r="B18" s="136" t="s">
        <v>300</v>
      </c>
      <c r="D18" s="133" t="s">
        <v>143</v>
      </c>
      <c r="E18" s="136" t="s">
        <v>322</v>
      </c>
      <c r="G18" s="143"/>
      <c r="H18" s="136" t="s">
        <v>363</v>
      </c>
    </row>
    <row r="19" spans="1:8" ht="13.5">
      <c r="A19" s="134"/>
      <c r="B19" s="136" t="s">
        <v>301</v>
      </c>
      <c r="D19" s="134"/>
      <c r="E19" s="136" t="s">
        <v>323</v>
      </c>
      <c r="G19" s="143"/>
      <c r="H19" s="136" t="s">
        <v>349</v>
      </c>
    </row>
    <row r="20" spans="1:8" ht="13.5">
      <c r="A20" s="134"/>
      <c r="B20" s="136" t="s">
        <v>302</v>
      </c>
      <c r="D20" s="134"/>
      <c r="E20" s="136" t="s">
        <v>324</v>
      </c>
      <c r="G20" s="144"/>
      <c r="H20" s="136" t="s">
        <v>350</v>
      </c>
    </row>
    <row r="21" spans="1:8" ht="13.5">
      <c r="A21" s="134"/>
      <c r="B21" s="136" t="s">
        <v>303</v>
      </c>
      <c r="D21" s="134"/>
      <c r="E21" s="136" t="s">
        <v>325</v>
      </c>
      <c r="G21" s="142" t="s">
        <v>352</v>
      </c>
      <c r="H21" s="136" t="s">
        <v>364</v>
      </c>
    </row>
    <row r="22" spans="1:8" ht="13.5">
      <c r="A22" s="134"/>
      <c r="B22" s="136" t="s">
        <v>304</v>
      </c>
      <c r="D22" s="134"/>
      <c r="E22" s="136" t="s">
        <v>326</v>
      </c>
      <c r="G22" s="143"/>
      <c r="H22" s="136" t="s">
        <v>353</v>
      </c>
    </row>
    <row r="23" spans="1:8" ht="13.5">
      <c r="A23" s="134"/>
      <c r="B23" s="136" t="s">
        <v>305</v>
      </c>
      <c r="D23" s="134"/>
      <c r="E23" s="136" t="s">
        <v>327</v>
      </c>
      <c r="G23" s="143"/>
      <c r="H23" s="136" t="s">
        <v>354</v>
      </c>
    </row>
    <row r="24" spans="1:8" ht="13.5">
      <c r="A24" s="134"/>
      <c r="B24" s="136" t="s">
        <v>306</v>
      </c>
      <c r="D24" s="134"/>
      <c r="E24" s="136" t="s">
        <v>333</v>
      </c>
      <c r="G24" s="143"/>
      <c r="H24" s="136" t="s">
        <v>355</v>
      </c>
    </row>
    <row r="25" spans="1:8" ht="13.5">
      <c r="A25" s="135"/>
      <c r="B25" s="136" t="s">
        <v>307</v>
      </c>
      <c r="D25" s="134"/>
      <c r="E25" s="136" t="s">
        <v>334</v>
      </c>
      <c r="G25" s="143"/>
      <c r="H25" s="136" t="s">
        <v>367</v>
      </c>
    </row>
    <row r="26" spans="4:8" ht="13.5">
      <c r="D26" s="134"/>
      <c r="E26" s="136" t="s">
        <v>335</v>
      </c>
      <c r="G26" s="144"/>
      <c r="H26" s="136" t="s">
        <v>368</v>
      </c>
    </row>
    <row r="27" spans="4:8" ht="13.5">
      <c r="D27" s="134"/>
      <c r="E27" s="136" t="s">
        <v>336</v>
      </c>
      <c r="G27" s="132" t="s">
        <v>357</v>
      </c>
      <c r="H27" s="136" t="s">
        <v>356</v>
      </c>
    </row>
    <row r="28" spans="4:5" ht="13.5">
      <c r="D28" s="134"/>
      <c r="E28" s="136" t="s">
        <v>337</v>
      </c>
    </row>
    <row r="29" spans="4:5" ht="13.5">
      <c r="D29" s="134"/>
      <c r="E29" s="136" t="s">
        <v>338</v>
      </c>
    </row>
    <row r="30" spans="4:5" ht="13.5">
      <c r="D30" s="134"/>
      <c r="E30" s="136" t="s">
        <v>339</v>
      </c>
    </row>
    <row r="31" spans="4:5" ht="13.5">
      <c r="D31" s="134"/>
      <c r="E31" s="136" t="s">
        <v>362</v>
      </c>
    </row>
    <row r="32" spans="4:5" ht="13.5">
      <c r="D32" s="134"/>
      <c r="E32" s="136" t="s">
        <v>340</v>
      </c>
    </row>
    <row r="33" spans="4:5" ht="13.5">
      <c r="D33" s="135"/>
      <c r="E33" s="136" t="s">
        <v>341</v>
      </c>
    </row>
  </sheetData>
  <sheetProtection password="CCE7"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BI58"/>
  <sheetViews>
    <sheetView view="pageBreakPreview" zoomScaleNormal="90" zoomScaleSheetLayoutView="100" zoomScalePageLayoutView="0" workbookViewId="0" topLeftCell="C1">
      <selection activeCell="C1" sqref="C1"/>
    </sheetView>
  </sheetViews>
  <sheetFormatPr defaultColWidth="9.140625" defaultRowHeight="15"/>
  <cols>
    <col min="1" max="40" width="2.140625" style="3" customWidth="1"/>
    <col min="41" max="62" width="2.28125" style="3" customWidth="1"/>
    <col min="63" max="16384" width="9.00390625" style="3" customWidth="1"/>
  </cols>
  <sheetData>
    <row r="1" spans="1:61" ht="13.5">
      <c r="A1" s="40"/>
      <c r="B1" s="41"/>
      <c r="C1" s="41"/>
      <c r="D1" s="41"/>
      <c r="E1" s="41"/>
      <c r="F1" s="41"/>
      <c r="G1" s="41"/>
      <c r="H1" s="41"/>
      <c r="I1" s="41"/>
      <c r="J1" s="41"/>
      <c r="K1" s="41"/>
      <c r="L1" s="41"/>
      <c r="M1" s="41"/>
      <c r="N1" s="41"/>
      <c r="O1" s="41"/>
      <c r="P1" s="41"/>
      <c r="Q1" s="41"/>
      <c r="R1" s="41"/>
      <c r="S1" s="41"/>
      <c r="T1" s="41"/>
      <c r="U1" s="41"/>
      <c r="V1" s="41"/>
      <c r="W1" s="120"/>
      <c r="X1" s="120"/>
      <c r="Y1" s="120"/>
      <c r="Z1" s="41"/>
      <c r="AA1" s="41"/>
      <c r="AB1" s="41"/>
      <c r="AC1" s="41"/>
      <c r="AD1" s="41"/>
      <c r="AE1" s="41"/>
      <c r="AF1" s="41"/>
      <c r="AG1" s="41"/>
      <c r="AH1" s="41"/>
      <c r="AI1" s="41"/>
      <c r="AJ1" s="41"/>
      <c r="AK1" s="41"/>
      <c r="AL1" s="41"/>
      <c r="AM1" s="41"/>
      <c r="AN1" s="42"/>
      <c r="AO1" s="44"/>
      <c r="AP1" s="44"/>
      <c r="AQ1" s="41"/>
      <c r="AR1" s="41"/>
      <c r="AS1" s="41"/>
      <c r="AT1" s="41"/>
      <c r="AU1" s="41"/>
      <c r="AV1" s="41"/>
      <c r="AW1" s="41"/>
      <c r="AX1" s="41"/>
      <c r="AY1" s="41"/>
      <c r="AZ1" s="41"/>
      <c r="BA1" s="41"/>
      <c r="BB1" s="41"/>
      <c r="BC1" s="41"/>
      <c r="BD1" s="41"/>
      <c r="BE1" s="41"/>
      <c r="BF1" s="41"/>
      <c r="BG1" s="41"/>
      <c r="BH1" s="41"/>
      <c r="BI1" s="42"/>
    </row>
    <row r="2" spans="1:61" s="121" customFormat="1" ht="18" customHeight="1">
      <c r="A2" s="122"/>
      <c r="B2" s="122"/>
      <c r="C2" s="122"/>
      <c r="D2" s="122"/>
      <c r="E2" s="122"/>
      <c r="F2" s="122"/>
      <c r="G2" s="122"/>
      <c r="H2" s="122"/>
      <c r="I2" s="122"/>
      <c r="J2" s="122"/>
      <c r="K2" s="122"/>
      <c r="L2" s="122"/>
      <c r="M2" s="122"/>
      <c r="N2" s="122"/>
      <c r="O2" s="122"/>
      <c r="P2" s="122"/>
      <c r="Q2" s="122"/>
      <c r="R2" s="122"/>
      <c r="S2" s="758" t="s">
        <v>277</v>
      </c>
      <c r="T2" s="758"/>
      <c r="U2" s="758"/>
      <c r="V2" s="763"/>
      <c r="W2" s="760">
        <v>27</v>
      </c>
      <c r="X2" s="761"/>
      <c r="Y2" s="762"/>
      <c r="Z2" s="764" t="s">
        <v>278</v>
      </c>
      <c r="AA2" s="758"/>
      <c r="AB2" s="758"/>
      <c r="AC2" s="758"/>
      <c r="AD2" s="758"/>
      <c r="AE2" s="758"/>
      <c r="AF2" s="758"/>
      <c r="AG2" s="758"/>
      <c r="AH2" s="758"/>
      <c r="AI2" s="758"/>
      <c r="AJ2" s="758"/>
      <c r="AK2" s="758"/>
      <c r="AL2" s="758"/>
      <c r="AM2" s="758"/>
      <c r="AN2" s="758"/>
      <c r="AO2" s="758"/>
      <c r="AP2" s="758"/>
      <c r="AQ2" s="758"/>
      <c r="AR2" s="758"/>
      <c r="AS2" s="127"/>
      <c r="AT2" s="127"/>
      <c r="AU2" s="128"/>
      <c r="AV2" s="128"/>
      <c r="AW2" s="128"/>
      <c r="AX2" s="122"/>
      <c r="AY2" s="122"/>
      <c r="AZ2" s="122"/>
      <c r="BA2" s="122"/>
      <c r="BB2" s="122"/>
      <c r="BC2" s="122"/>
      <c r="BD2" s="122"/>
      <c r="BE2" s="122"/>
      <c r="BF2" s="122"/>
      <c r="BG2" s="122"/>
      <c r="BH2" s="122"/>
      <c r="BI2" s="122"/>
    </row>
    <row r="3" spans="1:61" s="121" customFormat="1" ht="17.25">
      <c r="A3" s="122"/>
      <c r="B3" s="122"/>
      <c r="C3" s="122"/>
      <c r="D3" s="122"/>
      <c r="E3" s="122"/>
      <c r="F3" s="122"/>
      <c r="G3" s="122"/>
      <c r="H3" s="122"/>
      <c r="I3" s="122"/>
      <c r="J3" s="122"/>
      <c r="K3" s="122"/>
      <c r="L3" s="122"/>
      <c r="M3" s="122"/>
      <c r="N3" s="122"/>
      <c r="O3" s="122"/>
      <c r="P3" s="122"/>
      <c r="Q3" s="122"/>
      <c r="R3" s="122"/>
      <c r="S3" s="123"/>
      <c r="T3" s="123"/>
      <c r="U3" s="123"/>
      <c r="V3" s="123"/>
      <c r="W3" s="126"/>
      <c r="X3" s="126"/>
      <c r="Y3" s="126"/>
      <c r="Z3" s="123"/>
      <c r="AA3" s="123"/>
      <c r="AB3" s="123"/>
      <c r="AC3" s="123"/>
      <c r="AD3" s="123"/>
      <c r="AE3" s="123"/>
      <c r="AF3" s="123"/>
      <c r="AG3" s="123"/>
      <c r="AH3" s="123"/>
      <c r="AI3" s="123"/>
      <c r="AJ3" s="123"/>
      <c r="AK3" s="123"/>
      <c r="AL3" s="123"/>
      <c r="AM3" s="123"/>
      <c r="AN3" s="123"/>
      <c r="AO3" s="123"/>
      <c r="AP3" s="123"/>
      <c r="AQ3" s="123"/>
      <c r="AR3" s="123"/>
      <c r="AS3" s="122"/>
      <c r="AT3" s="122"/>
      <c r="AU3" s="122"/>
      <c r="AV3" s="122"/>
      <c r="AW3" s="122"/>
      <c r="AX3" s="122"/>
      <c r="AY3" s="122"/>
      <c r="AZ3" s="122"/>
      <c r="BA3" s="122"/>
      <c r="BB3" s="122"/>
      <c r="BC3" s="122"/>
      <c r="BD3" s="122"/>
      <c r="BE3" s="122"/>
      <c r="BF3" s="122"/>
      <c r="BG3" s="122"/>
      <c r="BH3" s="122"/>
      <c r="BI3" s="122"/>
    </row>
    <row r="4" spans="1:61" ht="21" customHeight="1">
      <c r="A4" s="758"/>
      <c r="B4" s="758"/>
      <c r="C4" s="758"/>
      <c r="D4" s="758"/>
      <c r="E4" s="758"/>
      <c r="F4" s="758"/>
      <c r="G4" s="758"/>
      <c r="H4" s="758"/>
      <c r="I4" s="758"/>
      <c r="J4" s="758"/>
      <c r="K4" s="758"/>
      <c r="L4" s="758"/>
      <c r="M4" s="758"/>
      <c r="N4" s="758"/>
      <c r="O4" s="758"/>
      <c r="P4" s="758"/>
      <c r="Q4" s="758"/>
      <c r="R4" s="758"/>
      <c r="S4" s="758"/>
      <c r="T4" s="758"/>
      <c r="U4" s="758"/>
      <c r="V4" s="758"/>
      <c r="W4" s="759"/>
      <c r="X4" s="759"/>
      <c r="Y4" s="759"/>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758"/>
      <c r="BA4" s="758"/>
      <c r="BB4" s="758"/>
      <c r="BC4" s="758"/>
      <c r="BD4" s="758"/>
      <c r="BE4" s="758"/>
      <c r="BF4" s="758"/>
      <c r="BG4" s="758"/>
      <c r="BH4" s="758"/>
      <c r="BI4" s="758"/>
    </row>
    <row r="5" spans="1:61" ht="21" customHeight="1">
      <c r="A5" s="46"/>
      <c r="B5" s="47" t="s">
        <v>187</v>
      </c>
      <c r="C5" s="48"/>
      <c r="D5" s="48"/>
      <c r="E5" s="48"/>
      <c r="F5" s="48"/>
      <c r="G5" s="48"/>
      <c r="H5" s="48"/>
      <c r="I5" s="48"/>
      <c r="J5" s="48"/>
      <c r="K5" s="48"/>
      <c r="L5" s="48"/>
      <c r="M5" s="48"/>
      <c r="N5" s="48"/>
      <c r="O5" s="48"/>
      <c r="P5" s="48"/>
      <c r="Q5" s="48"/>
      <c r="R5" s="48"/>
      <c r="S5" s="48"/>
      <c r="T5" s="48"/>
      <c r="U5" s="48"/>
      <c r="V5" s="117" t="s">
        <v>279</v>
      </c>
      <c r="W5" s="82"/>
      <c r="X5" s="82"/>
      <c r="Y5" s="82"/>
      <c r="Z5" s="82"/>
      <c r="AA5" s="82"/>
      <c r="AB5" s="82"/>
      <c r="AC5" s="82"/>
      <c r="AD5" s="82"/>
      <c r="AE5" s="82"/>
      <c r="AF5" s="82"/>
      <c r="AG5" s="82"/>
      <c r="AH5" s="82"/>
      <c r="AI5" s="82"/>
      <c r="AJ5" s="82"/>
      <c r="AK5" s="82"/>
      <c r="AL5" s="82"/>
      <c r="AM5" s="82"/>
      <c r="AN5" s="91"/>
      <c r="AO5" s="44"/>
      <c r="AP5" s="44"/>
      <c r="AQ5" s="47" t="s">
        <v>280</v>
      </c>
      <c r="AR5" s="48"/>
      <c r="AS5" s="48"/>
      <c r="AT5" s="48"/>
      <c r="AU5" s="48"/>
      <c r="AV5" s="48"/>
      <c r="AW5" s="48"/>
      <c r="AX5" s="48"/>
      <c r="AY5" s="48"/>
      <c r="AZ5" s="48"/>
      <c r="BA5" s="48"/>
      <c r="BB5" s="48"/>
      <c r="BC5" s="48"/>
      <c r="BD5" s="48"/>
      <c r="BE5" s="48"/>
      <c r="BF5" s="48"/>
      <c r="BG5" s="48"/>
      <c r="BH5" s="48"/>
      <c r="BI5" s="49"/>
    </row>
    <row r="6" spans="1:61" ht="21" customHeight="1">
      <c r="A6" s="43"/>
      <c r="B6" s="45"/>
      <c r="C6" s="660" t="s">
        <v>186</v>
      </c>
      <c r="D6" s="661"/>
      <c r="E6" s="661"/>
      <c r="F6" s="661"/>
      <c r="G6" s="661"/>
      <c r="H6" s="661"/>
      <c r="I6" s="661"/>
      <c r="J6" s="661"/>
      <c r="K6" s="661"/>
      <c r="L6" s="661"/>
      <c r="M6" s="661"/>
      <c r="N6" s="661"/>
      <c r="O6" s="661"/>
      <c r="P6" s="661"/>
      <c r="Q6" s="666" t="s">
        <v>226</v>
      </c>
      <c r="R6" s="667"/>
      <c r="S6" s="667"/>
      <c r="T6" s="668"/>
      <c r="U6" s="43"/>
      <c r="V6" s="118"/>
      <c r="W6" s="660" t="s">
        <v>186</v>
      </c>
      <c r="X6" s="661"/>
      <c r="Y6" s="661"/>
      <c r="Z6" s="661"/>
      <c r="AA6" s="661"/>
      <c r="AB6" s="661"/>
      <c r="AC6" s="661"/>
      <c r="AD6" s="661"/>
      <c r="AE6" s="661"/>
      <c r="AF6" s="661"/>
      <c r="AG6" s="661"/>
      <c r="AH6" s="661"/>
      <c r="AI6" s="661"/>
      <c r="AJ6" s="662"/>
      <c r="AK6" s="666" t="s">
        <v>226</v>
      </c>
      <c r="AL6" s="667"/>
      <c r="AM6" s="667"/>
      <c r="AN6" s="668"/>
      <c r="AO6" s="43"/>
      <c r="AP6" s="44"/>
      <c r="AQ6" s="91"/>
      <c r="AR6" s="660" t="s">
        <v>186</v>
      </c>
      <c r="AS6" s="661"/>
      <c r="AT6" s="661"/>
      <c r="AU6" s="661"/>
      <c r="AV6" s="661"/>
      <c r="AW6" s="661"/>
      <c r="AX6" s="661"/>
      <c r="AY6" s="661"/>
      <c r="AZ6" s="661"/>
      <c r="BA6" s="661"/>
      <c r="BB6" s="661"/>
      <c r="BC6" s="661"/>
      <c r="BD6" s="661"/>
      <c r="BE6" s="661"/>
      <c r="BF6" s="666" t="s">
        <v>226</v>
      </c>
      <c r="BG6" s="667"/>
      <c r="BH6" s="667"/>
      <c r="BI6" s="668"/>
    </row>
    <row r="7" spans="1:61" ht="16.5" customHeight="1">
      <c r="A7" s="43"/>
      <c r="B7" s="45"/>
      <c r="C7" s="663" t="s">
        <v>247</v>
      </c>
      <c r="D7" s="664"/>
      <c r="E7" s="664"/>
      <c r="F7" s="664"/>
      <c r="G7" s="664"/>
      <c r="H7" s="664"/>
      <c r="I7" s="664"/>
      <c r="J7" s="664"/>
      <c r="K7" s="664"/>
      <c r="L7" s="664"/>
      <c r="M7" s="664"/>
      <c r="N7" s="664"/>
      <c r="O7" s="664"/>
      <c r="P7" s="665"/>
      <c r="Q7" s="674">
        <f>Q8-Q12</f>
        <v>25738</v>
      </c>
      <c r="R7" s="675"/>
      <c r="S7" s="675"/>
      <c r="T7" s="676"/>
      <c r="U7" s="43"/>
      <c r="V7" s="118"/>
      <c r="W7" s="92" t="s">
        <v>212</v>
      </c>
      <c r="X7" s="93"/>
      <c r="Y7" s="93"/>
      <c r="Z7" s="93"/>
      <c r="AA7" s="93"/>
      <c r="AB7" s="93"/>
      <c r="AC7" s="93"/>
      <c r="AD7" s="93"/>
      <c r="AE7" s="93"/>
      <c r="AF7" s="93"/>
      <c r="AG7" s="93"/>
      <c r="AH7" s="93"/>
      <c r="AI7" s="93"/>
      <c r="AJ7" s="94"/>
      <c r="AK7" s="671">
        <f>AK8-AK9</f>
        <v>12365</v>
      </c>
      <c r="AL7" s="672"/>
      <c r="AM7" s="672"/>
      <c r="AN7" s="673"/>
      <c r="AO7" s="43"/>
      <c r="AP7" s="44"/>
      <c r="AQ7" s="91"/>
      <c r="AR7" s="92" t="s">
        <v>179</v>
      </c>
      <c r="AS7" s="93"/>
      <c r="AT7" s="93"/>
      <c r="AU7" s="93"/>
      <c r="AV7" s="93"/>
      <c r="AW7" s="93"/>
      <c r="AX7" s="93"/>
      <c r="AY7" s="93"/>
      <c r="AZ7" s="93"/>
      <c r="BA7" s="93"/>
      <c r="BB7" s="93"/>
      <c r="BC7" s="93"/>
      <c r="BD7" s="93"/>
      <c r="BE7" s="94"/>
      <c r="BF7" s="674">
        <f>BF8+BF9</f>
        <v>673680</v>
      </c>
      <c r="BG7" s="675"/>
      <c r="BH7" s="675"/>
      <c r="BI7" s="676"/>
    </row>
    <row r="8" spans="1:61" ht="16.5" customHeight="1">
      <c r="A8" s="43"/>
      <c r="B8" s="45"/>
      <c r="C8" s="81"/>
      <c r="D8" s="82" t="s">
        <v>248</v>
      </c>
      <c r="E8" s="82"/>
      <c r="F8" s="82"/>
      <c r="G8" s="82"/>
      <c r="H8" s="82"/>
      <c r="I8" s="82"/>
      <c r="J8" s="82"/>
      <c r="K8" s="82"/>
      <c r="L8" s="82"/>
      <c r="M8" s="82"/>
      <c r="N8" s="82"/>
      <c r="O8" s="82"/>
      <c r="P8" s="83"/>
      <c r="Q8" s="640">
        <f>SUM(Q9:T11)</f>
        <v>926988</v>
      </c>
      <c r="R8" s="641"/>
      <c r="S8" s="641"/>
      <c r="T8" s="642"/>
      <c r="U8" s="43"/>
      <c r="V8" s="118"/>
      <c r="W8" s="81"/>
      <c r="X8" s="82" t="s">
        <v>213</v>
      </c>
      <c r="Y8" s="82"/>
      <c r="Z8" s="82"/>
      <c r="AA8" s="82"/>
      <c r="AB8" s="82"/>
      <c r="AC8" s="82"/>
      <c r="AD8" s="82"/>
      <c r="AE8" s="82"/>
      <c r="AF8" s="82"/>
      <c r="AG8" s="82"/>
      <c r="AH8" s="82"/>
      <c r="AI8" s="82"/>
      <c r="AJ8" s="83"/>
      <c r="AK8" s="654">
        <f>583418+124644+15503+89350</f>
        <v>812915</v>
      </c>
      <c r="AL8" s="655"/>
      <c r="AM8" s="655"/>
      <c r="AN8" s="656"/>
      <c r="AO8" s="43"/>
      <c r="AP8" s="44"/>
      <c r="AQ8" s="91"/>
      <c r="AR8" s="81"/>
      <c r="AS8" s="82" t="s">
        <v>180</v>
      </c>
      <c r="AT8" s="82"/>
      <c r="AU8" s="82"/>
      <c r="AV8" s="82"/>
      <c r="AW8" s="82"/>
      <c r="AX8" s="82"/>
      <c r="AY8" s="82"/>
      <c r="AZ8" s="82"/>
      <c r="BA8" s="82"/>
      <c r="BB8" s="82"/>
      <c r="BC8" s="82"/>
      <c r="BD8" s="82"/>
      <c r="BE8" s="83"/>
      <c r="BF8" s="640">
        <f>336075+5442+9483+1</f>
        <v>351001</v>
      </c>
      <c r="BG8" s="641"/>
      <c r="BH8" s="641"/>
      <c r="BI8" s="642"/>
    </row>
    <row r="9" spans="1:61" ht="16.5" customHeight="1">
      <c r="A9" s="43"/>
      <c r="B9" s="45"/>
      <c r="C9" s="81"/>
      <c r="D9" s="82"/>
      <c r="E9" s="82" t="s">
        <v>249</v>
      </c>
      <c r="F9" s="82"/>
      <c r="G9" s="82"/>
      <c r="H9" s="82"/>
      <c r="I9" s="82"/>
      <c r="J9" s="82"/>
      <c r="K9" s="82"/>
      <c r="L9" s="82"/>
      <c r="M9" s="82"/>
      <c r="N9" s="82"/>
      <c r="O9" s="82"/>
      <c r="P9" s="83"/>
      <c r="Q9" s="640">
        <f>333079+56893-Q10+85366</f>
        <v>463550</v>
      </c>
      <c r="R9" s="641"/>
      <c r="S9" s="641"/>
      <c r="T9" s="642"/>
      <c r="U9" s="43"/>
      <c r="V9" s="118"/>
      <c r="W9" s="81"/>
      <c r="X9" s="82" t="s">
        <v>214</v>
      </c>
      <c r="Y9" s="82"/>
      <c r="Z9" s="82"/>
      <c r="AA9" s="82"/>
      <c r="AB9" s="82"/>
      <c r="AC9" s="82"/>
      <c r="AD9" s="82"/>
      <c r="AE9" s="82"/>
      <c r="AF9" s="82"/>
      <c r="AG9" s="82"/>
      <c r="AH9" s="82"/>
      <c r="AI9" s="82"/>
      <c r="AJ9" s="83"/>
      <c r="AK9" s="654">
        <f>568385+133908+16537+81720</f>
        <v>800550</v>
      </c>
      <c r="AL9" s="655"/>
      <c r="AM9" s="655"/>
      <c r="AN9" s="656"/>
      <c r="AO9" s="43"/>
      <c r="AP9" s="44"/>
      <c r="AQ9" s="91"/>
      <c r="AR9" s="81"/>
      <c r="AS9" s="82" t="s">
        <v>181</v>
      </c>
      <c r="AT9" s="82"/>
      <c r="AU9" s="82"/>
      <c r="AV9" s="82"/>
      <c r="AW9" s="82"/>
      <c r="AX9" s="82"/>
      <c r="AY9" s="82"/>
      <c r="AZ9" s="82"/>
      <c r="BA9" s="82"/>
      <c r="BB9" s="82"/>
      <c r="BC9" s="82"/>
      <c r="BD9" s="82"/>
      <c r="BE9" s="83"/>
      <c r="BF9" s="640">
        <f>319851+84+2744</f>
        <v>322679</v>
      </c>
      <c r="BG9" s="641"/>
      <c r="BH9" s="641"/>
      <c r="BI9" s="642"/>
    </row>
    <row r="10" spans="1:61" ht="16.5" customHeight="1">
      <c r="A10" s="43"/>
      <c r="B10" s="45"/>
      <c r="C10" s="81"/>
      <c r="D10" s="82"/>
      <c r="E10" s="82" t="s">
        <v>250</v>
      </c>
      <c r="F10" s="82"/>
      <c r="G10" s="82"/>
      <c r="H10" s="82"/>
      <c r="I10" s="82"/>
      <c r="J10" s="82"/>
      <c r="K10" s="82"/>
      <c r="L10" s="82"/>
      <c r="M10" s="82"/>
      <c r="N10" s="82"/>
      <c r="O10" s="82"/>
      <c r="P10" s="83"/>
      <c r="Q10" s="640">
        <f>9915+1654+219</f>
        <v>11788</v>
      </c>
      <c r="R10" s="641"/>
      <c r="S10" s="641"/>
      <c r="T10" s="642"/>
      <c r="U10" s="43"/>
      <c r="V10" s="118"/>
      <c r="W10" s="81"/>
      <c r="X10" s="82"/>
      <c r="Y10" s="748" t="s">
        <v>235</v>
      </c>
      <c r="Z10" s="749"/>
      <c r="AA10" s="749"/>
      <c r="AB10" s="749"/>
      <c r="AC10" s="749"/>
      <c r="AD10" s="749"/>
      <c r="AE10" s="749"/>
      <c r="AF10" s="749"/>
      <c r="AG10" s="749"/>
      <c r="AH10" s="749"/>
      <c r="AI10" s="749"/>
      <c r="AJ10" s="750"/>
      <c r="AK10" s="654">
        <f>7355+21+1738</f>
        <v>9114</v>
      </c>
      <c r="AL10" s="655"/>
      <c r="AM10" s="655"/>
      <c r="AN10" s="656"/>
      <c r="AO10" s="43"/>
      <c r="AP10" s="44"/>
      <c r="AQ10" s="91"/>
      <c r="AR10" s="81" t="s">
        <v>182</v>
      </c>
      <c r="AS10" s="82"/>
      <c r="AT10" s="82"/>
      <c r="AU10" s="82"/>
      <c r="AV10" s="82"/>
      <c r="AW10" s="82"/>
      <c r="AX10" s="82"/>
      <c r="AY10" s="82"/>
      <c r="AZ10" s="82"/>
      <c r="BA10" s="82"/>
      <c r="BB10" s="82"/>
      <c r="BC10" s="82"/>
      <c r="BD10" s="82"/>
      <c r="BE10" s="83"/>
      <c r="BF10" s="640">
        <f>BF11+BF12+1</f>
        <v>111358</v>
      </c>
      <c r="BG10" s="641"/>
      <c r="BH10" s="641"/>
      <c r="BI10" s="642"/>
    </row>
    <row r="11" spans="1:61" ht="16.5" customHeight="1">
      <c r="A11" s="43"/>
      <c r="B11" s="45"/>
      <c r="C11" s="81"/>
      <c r="D11" s="82"/>
      <c r="E11" s="82" t="s">
        <v>175</v>
      </c>
      <c r="F11" s="82"/>
      <c r="G11" s="82"/>
      <c r="H11" s="82"/>
      <c r="I11" s="82"/>
      <c r="J11" s="82"/>
      <c r="K11" s="82"/>
      <c r="L11" s="82"/>
      <c r="M11" s="82"/>
      <c r="N11" s="82"/>
      <c r="O11" s="82"/>
      <c r="P11" s="83"/>
      <c r="Q11" s="640">
        <f>685514-Q9-Q10+137555+15503+88416</f>
        <v>451650</v>
      </c>
      <c r="R11" s="641"/>
      <c r="S11" s="641"/>
      <c r="T11" s="642"/>
      <c r="U11" s="43"/>
      <c r="V11" s="118"/>
      <c r="W11" s="81"/>
      <c r="X11" s="82"/>
      <c r="Y11" s="657" t="s">
        <v>236</v>
      </c>
      <c r="Z11" s="658"/>
      <c r="AA11" s="658"/>
      <c r="AB11" s="658"/>
      <c r="AC11" s="658"/>
      <c r="AD11" s="658"/>
      <c r="AE11" s="658"/>
      <c r="AF11" s="658"/>
      <c r="AG11" s="658"/>
      <c r="AH11" s="658"/>
      <c r="AI11" s="658"/>
      <c r="AJ11" s="659"/>
      <c r="AK11" s="654">
        <f>2503+0+936</f>
        <v>3439</v>
      </c>
      <c r="AL11" s="655"/>
      <c r="AM11" s="655"/>
      <c r="AN11" s="656"/>
      <c r="AO11" s="43"/>
      <c r="AP11" s="44"/>
      <c r="AQ11" s="91"/>
      <c r="AR11" s="81"/>
      <c r="AS11" s="82" t="s">
        <v>183</v>
      </c>
      <c r="AT11" s="82"/>
      <c r="AU11" s="82"/>
      <c r="AV11" s="82"/>
      <c r="AW11" s="82"/>
      <c r="AX11" s="82"/>
      <c r="AY11" s="82"/>
      <c r="AZ11" s="82"/>
      <c r="BA11" s="82"/>
      <c r="BB11" s="82"/>
      <c r="BC11" s="82"/>
      <c r="BD11" s="82"/>
      <c r="BE11" s="83"/>
      <c r="BF11" s="640">
        <f>70168+5442+1599+1</f>
        <v>77210</v>
      </c>
      <c r="BG11" s="641"/>
      <c r="BH11" s="641"/>
      <c r="BI11" s="642"/>
    </row>
    <row r="12" spans="1:61" ht="16.5" customHeight="1">
      <c r="A12" s="43"/>
      <c r="B12" s="45"/>
      <c r="C12" s="81"/>
      <c r="D12" s="82" t="s">
        <v>251</v>
      </c>
      <c r="E12" s="82"/>
      <c r="F12" s="82"/>
      <c r="G12" s="82"/>
      <c r="H12" s="82"/>
      <c r="I12" s="82"/>
      <c r="J12" s="82"/>
      <c r="K12" s="82"/>
      <c r="L12" s="82"/>
      <c r="M12" s="82"/>
      <c r="N12" s="82"/>
      <c r="O12" s="82"/>
      <c r="P12" s="83"/>
      <c r="Q12" s="640">
        <f>SUM(Q13:T16)</f>
        <v>901250</v>
      </c>
      <c r="R12" s="641"/>
      <c r="S12" s="641"/>
      <c r="T12" s="642"/>
      <c r="U12" s="43"/>
      <c r="V12" s="118"/>
      <c r="W12" s="81"/>
      <c r="X12" s="82"/>
      <c r="Y12" s="748" t="s">
        <v>238</v>
      </c>
      <c r="Z12" s="749"/>
      <c r="AA12" s="749"/>
      <c r="AB12" s="749"/>
      <c r="AC12" s="749"/>
      <c r="AD12" s="749"/>
      <c r="AE12" s="749"/>
      <c r="AF12" s="749"/>
      <c r="AG12" s="749"/>
      <c r="AH12" s="749"/>
      <c r="AI12" s="749"/>
      <c r="AJ12" s="750"/>
      <c r="AK12" s="654">
        <f>AK9-AK10-AK11</f>
        <v>787997</v>
      </c>
      <c r="AL12" s="655"/>
      <c r="AM12" s="655"/>
      <c r="AN12" s="656"/>
      <c r="AO12" s="43"/>
      <c r="AP12" s="44"/>
      <c r="AQ12" s="91"/>
      <c r="AR12" s="81"/>
      <c r="AS12" s="82" t="s">
        <v>184</v>
      </c>
      <c r="AT12" s="82"/>
      <c r="AU12" s="82"/>
      <c r="AV12" s="82"/>
      <c r="AW12" s="82"/>
      <c r="AX12" s="82"/>
      <c r="AY12" s="82"/>
      <c r="AZ12" s="82"/>
      <c r="BA12" s="82"/>
      <c r="BB12" s="82"/>
      <c r="BC12" s="82"/>
      <c r="BD12" s="82"/>
      <c r="BE12" s="83"/>
      <c r="BF12" s="640">
        <f>34147+0+0</f>
        <v>34147</v>
      </c>
      <c r="BG12" s="641"/>
      <c r="BH12" s="641"/>
      <c r="BI12" s="642"/>
    </row>
    <row r="13" spans="1:61" ht="16.5" customHeight="1">
      <c r="A13" s="43"/>
      <c r="B13" s="45"/>
      <c r="C13" s="81"/>
      <c r="D13" s="82"/>
      <c r="E13" s="82" t="s">
        <v>176</v>
      </c>
      <c r="F13" s="82"/>
      <c r="G13" s="82"/>
      <c r="H13" s="82"/>
      <c r="I13" s="82"/>
      <c r="J13" s="82"/>
      <c r="K13" s="82"/>
      <c r="L13" s="82"/>
      <c r="M13" s="82"/>
      <c r="N13" s="82"/>
      <c r="O13" s="82"/>
      <c r="P13" s="83"/>
      <c r="Q13" s="640">
        <f>452979+61464+67971</f>
        <v>582414</v>
      </c>
      <c r="R13" s="641"/>
      <c r="S13" s="641"/>
      <c r="T13" s="642"/>
      <c r="U13" s="43"/>
      <c r="V13" s="118"/>
      <c r="W13" s="81" t="s">
        <v>215</v>
      </c>
      <c r="X13" s="82"/>
      <c r="Y13" s="82"/>
      <c r="Z13" s="82"/>
      <c r="AA13" s="82"/>
      <c r="AB13" s="82"/>
      <c r="AC13" s="82"/>
      <c r="AD13" s="82"/>
      <c r="AE13" s="82"/>
      <c r="AF13" s="82"/>
      <c r="AG13" s="82"/>
      <c r="AH13" s="82"/>
      <c r="AI13" s="82"/>
      <c r="AJ13" s="83"/>
      <c r="AK13" s="654">
        <f>AK14-AK15</f>
        <v>2062</v>
      </c>
      <c r="AL13" s="655"/>
      <c r="AM13" s="655"/>
      <c r="AN13" s="656"/>
      <c r="AO13" s="43"/>
      <c r="AP13" s="44"/>
      <c r="AQ13" s="91"/>
      <c r="AR13" s="95" t="s">
        <v>185</v>
      </c>
      <c r="AS13" s="96"/>
      <c r="AT13" s="96"/>
      <c r="AU13" s="96"/>
      <c r="AV13" s="96"/>
      <c r="AW13" s="96"/>
      <c r="AX13" s="96"/>
      <c r="AY13" s="96"/>
      <c r="AZ13" s="96"/>
      <c r="BA13" s="96"/>
      <c r="BB13" s="96"/>
      <c r="BC13" s="96"/>
      <c r="BD13" s="96"/>
      <c r="BE13" s="97"/>
      <c r="BF13" s="677">
        <f>551610+84+10627+1</f>
        <v>562322</v>
      </c>
      <c r="BG13" s="678"/>
      <c r="BH13" s="678"/>
      <c r="BI13" s="679"/>
    </row>
    <row r="14" spans="1:61" ht="16.5" customHeight="1">
      <c r="A14" s="43"/>
      <c r="B14" s="45"/>
      <c r="C14" s="81"/>
      <c r="D14" s="82"/>
      <c r="E14" s="82" t="s">
        <v>177</v>
      </c>
      <c r="F14" s="82"/>
      <c r="G14" s="82"/>
      <c r="H14" s="82"/>
      <c r="I14" s="82"/>
      <c r="J14" s="82"/>
      <c r="K14" s="82"/>
      <c r="L14" s="82"/>
      <c r="M14" s="82"/>
      <c r="N14" s="82"/>
      <c r="O14" s="82"/>
      <c r="P14" s="83"/>
      <c r="Q14" s="640">
        <f>85651+72206+15791+7226</f>
        <v>180874</v>
      </c>
      <c r="R14" s="641"/>
      <c r="S14" s="641"/>
      <c r="T14" s="642"/>
      <c r="U14" s="43"/>
      <c r="V14" s="118"/>
      <c r="W14" s="81"/>
      <c r="X14" s="82" t="s">
        <v>216</v>
      </c>
      <c r="Y14" s="82"/>
      <c r="Z14" s="82"/>
      <c r="AA14" s="82"/>
      <c r="AB14" s="82"/>
      <c r="AC14" s="82"/>
      <c r="AD14" s="82"/>
      <c r="AE14" s="82"/>
      <c r="AF14" s="82"/>
      <c r="AG14" s="82"/>
      <c r="AH14" s="82"/>
      <c r="AI14" s="82"/>
      <c r="AJ14" s="83"/>
      <c r="AK14" s="654">
        <f>106128+12911+2</f>
        <v>119041</v>
      </c>
      <c r="AL14" s="655"/>
      <c r="AM14" s="655"/>
      <c r="AN14" s="656"/>
      <c r="AO14" s="43"/>
      <c r="AP14" s="44"/>
      <c r="AQ14" s="91"/>
      <c r="AR14" s="88" t="s">
        <v>231</v>
      </c>
      <c r="AS14" s="89"/>
      <c r="AT14" s="89"/>
      <c r="AU14" s="89"/>
      <c r="AV14" s="89"/>
      <c r="AW14" s="89"/>
      <c r="AX14" s="89"/>
      <c r="AY14" s="89"/>
      <c r="AZ14" s="89"/>
      <c r="BA14" s="89"/>
      <c r="BB14" s="89"/>
      <c r="BC14" s="89"/>
      <c r="BD14" s="89"/>
      <c r="BE14" s="98"/>
      <c r="BF14" s="649">
        <f>-(16168+109809+0+0+0+23220)</f>
        <v>-149197</v>
      </c>
      <c r="BG14" s="650"/>
      <c r="BH14" s="650"/>
      <c r="BI14" s="651"/>
    </row>
    <row r="15" spans="1:61" ht="16.5" customHeight="1">
      <c r="A15" s="43"/>
      <c r="B15" s="45"/>
      <c r="C15" s="81"/>
      <c r="D15" s="82"/>
      <c r="E15" s="84" t="s">
        <v>193</v>
      </c>
      <c r="F15" s="82"/>
      <c r="G15" s="82"/>
      <c r="H15" s="82"/>
      <c r="I15" s="82"/>
      <c r="J15" s="82"/>
      <c r="K15" s="82"/>
      <c r="L15" s="82"/>
      <c r="M15" s="82"/>
      <c r="N15" s="82"/>
      <c r="O15" s="82"/>
      <c r="P15" s="83"/>
      <c r="Q15" s="640">
        <v>0</v>
      </c>
      <c r="R15" s="641"/>
      <c r="S15" s="641"/>
      <c r="T15" s="642"/>
      <c r="U15" s="43"/>
      <c r="V15" s="118"/>
      <c r="W15" s="81"/>
      <c r="X15" s="82" t="s">
        <v>217</v>
      </c>
      <c r="Y15" s="82"/>
      <c r="Z15" s="82"/>
      <c r="AA15" s="82"/>
      <c r="AB15" s="82"/>
      <c r="AC15" s="82"/>
      <c r="AD15" s="82"/>
      <c r="AE15" s="82"/>
      <c r="AF15" s="82"/>
      <c r="AG15" s="82"/>
      <c r="AH15" s="82"/>
      <c r="AI15" s="82"/>
      <c r="AJ15" s="83"/>
      <c r="AK15" s="654">
        <f>112134+3787+1058</f>
        <v>116979</v>
      </c>
      <c r="AL15" s="655"/>
      <c r="AM15" s="655"/>
      <c r="AN15" s="656"/>
      <c r="AO15" s="44"/>
      <c r="AP15" s="44"/>
      <c r="AQ15" s="91"/>
      <c r="AR15" s="669" t="s">
        <v>232</v>
      </c>
      <c r="AS15" s="670"/>
      <c r="AT15" s="670"/>
      <c r="AU15" s="670"/>
      <c r="AV15" s="670"/>
      <c r="AW15" s="670"/>
      <c r="AX15" s="670"/>
      <c r="AY15" s="670"/>
      <c r="AZ15" s="670"/>
      <c r="BA15" s="670"/>
      <c r="BB15" s="670"/>
      <c r="BC15" s="670"/>
      <c r="BD15" s="670"/>
      <c r="BE15" s="670"/>
      <c r="BF15" s="670"/>
      <c r="BG15" s="670"/>
      <c r="BH15" s="670"/>
      <c r="BI15" s="670"/>
    </row>
    <row r="16" spans="1:61" ht="16.5" customHeight="1">
      <c r="A16" s="43"/>
      <c r="B16" s="45"/>
      <c r="C16" s="81"/>
      <c r="D16" s="82"/>
      <c r="E16" s="82" t="s">
        <v>178</v>
      </c>
      <c r="F16" s="82"/>
      <c r="G16" s="82"/>
      <c r="H16" s="82"/>
      <c r="I16" s="82"/>
      <c r="J16" s="82"/>
      <c r="K16" s="82"/>
      <c r="L16" s="82"/>
      <c r="M16" s="82"/>
      <c r="N16" s="82"/>
      <c r="O16" s="82"/>
      <c r="P16" s="83"/>
      <c r="Q16" s="640">
        <f>666745-Q13-Q14-Q15+137675+81039+15791</f>
        <v>137962</v>
      </c>
      <c r="R16" s="641"/>
      <c r="S16" s="641"/>
      <c r="T16" s="642"/>
      <c r="U16" s="43"/>
      <c r="V16" s="91"/>
      <c r="W16" s="81" t="s">
        <v>218</v>
      </c>
      <c r="X16" s="82"/>
      <c r="Y16" s="82"/>
      <c r="Z16" s="82"/>
      <c r="AA16" s="82"/>
      <c r="AB16" s="82"/>
      <c r="AC16" s="82"/>
      <c r="AD16" s="82"/>
      <c r="AE16" s="82"/>
      <c r="AF16" s="82"/>
      <c r="AG16" s="82"/>
      <c r="AH16" s="82"/>
      <c r="AI16" s="82"/>
      <c r="AJ16" s="83"/>
      <c r="AK16" s="654">
        <f>AK17-AK18</f>
        <v>-298</v>
      </c>
      <c r="AL16" s="655"/>
      <c r="AM16" s="655"/>
      <c r="AN16" s="656"/>
      <c r="AO16" s="41"/>
      <c r="AP16" s="41"/>
      <c r="AQ16" s="44"/>
      <c r="AR16" s="44"/>
      <c r="AS16" s="44"/>
      <c r="AT16" s="44"/>
      <c r="AU16" s="44"/>
      <c r="AV16" s="44"/>
      <c r="AW16" s="44"/>
      <c r="AX16" s="44"/>
      <c r="AY16" s="44"/>
      <c r="AZ16" s="44"/>
      <c r="BA16" s="44"/>
      <c r="BB16" s="44"/>
      <c r="BC16" s="44"/>
      <c r="BD16" s="44"/>
      <c r="BE16" s="44"/>
      <c r="BF16" s="44"/>
      <c r="BG16" s="44"/>
      <c r="BH16" s="44"/>
      <c r="BI16" s="45"/>
    </row>
    <row r="17" spans="1:61" ht="16.5" customHeight="1">
      <c r="A17" s="43"/>
      <c r="B17" s="45"/>
      <c r="C17" s="644" t="s">
        <v>252</v>
      </c>
      <c r="D17" s="645"/>
      <c r="E17" s="645"/>
      <c r="F17" s="645"/>
      <c r="G17" s="645"/>
      <c r="H17" s="645"/>
      <c r="I17" s="645"/>
      <c r="J17" s="645"/>
      <c r="K17" s="645"/>
      <c r="L17" s="645"/>
      <c r="M17" s="645"/>
      <c r="N17" s="645"/>
      <c r="O17" s="645"/>
      <c r="P17" s="646"/>
      <c r="Q17" s="640">
        <f>Q18-Q21</f>
        <v>-4908</v>
      </c>
      <c r="R17" s="641"/>
      <c r="S17" s="641"/>
      <c r="T17" s="642"/>
      <c r="U17" s="43"/>
      <c r="V17" s="91"/>
      <c r="W17" s="81"/>
      <c r="X17" s="82" t="s">
        <v>228</v>
      </c>
      <c r="Y17" s="82"/>
      <c r="Z17" s="82"/>
      <c r="AA17" s="82"/>
      <c r="AB17" s="82"/>
      <c r="AC17" s="82"/>
      <c r="AD17" s="82"/>
      <c r="AE17" s="82"/>
      <c r="AF17" s="82"/>
      <c r="AG17" s="82"/>
      <c r="AH17" s="82"/>
      <c r="AI17" s="82"/>
      <c r="AJ17" s="83"/>
      <c r="AK17" s="654">
        <f>209+0+0</f>
        <v>209</v>
      </c>
      <c r="AL17" s="655"/>
      <c r="AM17" s="655"/>
      <c r="AN17" s="656"/>
      <c r="AO17" s="44"/>
      <c r="AP17" s="44"/>
      <c r="AQ17" s="44"/>
      <c r="AR17" s="44"/>
      <c r="AS17" s="44"/>
      <c r="AT17" s="44"/>
      <c r="AU17" s="44"/>
      <c r="AV17" s="44"/>
      <c r="AW17" s="44"/>
      <c r="AX17" s="44"/>
      <c r="AY17" s="44"/>
      <c r="AZ17" s="44"/>
      <c r="BA17" s="44"/>
      <c r="BB17" s="44"/>
      <c r="BC17" s="44"/>
      <c r="BD17" s="44"/>
      <c r="BE17" s="44"/>
      <c r="BF17" s="44"/>
      <c r="BG17" s="44"/>
      <c r="BH17" s="44"/>
      <c r="BI17" s="45"/>
    </row>
    <row r="18" spans="1:61" ht="16.5" customHeight="1">
      <c r="A18" s="43"/>
      <c r="B18" s="45"/>
      <c r="C18" s="81"/>
      <c r="D18" s="82" t="s">
        <v>253</v>
      </c>
      <c r="E18" s="82"/>
      <c r="F18" s="82"/>
      <c r="G18" s="82"/>
      <c r="H18" s="82"/>
      <c r="I18" s="82"/>
      <c r="J18" s="82"/>
      <c r="K18" s="82"/>
      <c r="L18" s="82"/>
      <c r="M18" s="82"/>
      <c r="N18" s="82"/>
      <c r="O18" s="82"/>
      <c r="P18" s="83"/>
      <c r="Q18" s="640">
        <v>0</v>
      </c>
      <c r="R18" s="641"/>
      <c r="S18" s="641"/>
      <c r="T18" s="642"/>
      <c r="U18" s="43"/>
      <c r="V18" s="91"/>
      <c r="W18" s="85"/>
      <c r="X18" s="86" t="s">
        <v>229</v>
      </c>
      <c r="Y18" s="86"/>
      <c r="Z18" s="86"/>
      <c r="AA18" s="86"/>
      <c r="AB18" s="86"/>
      <c r="AC18" s="86"/>
      <c r="AD18" s="86"/>
      <c r="AE18" s="86"/>
      <c r="AF18" s="86"/>
      <c r="AG18" s="86"/>
      <c r="AH18" s="86"/>
      <c r="AI18" s="86"/>
      <c r="AJ18" s="87"/>
      <c r="AK18" s="765">
        <f>299+0+208</f>
        <v>507</v>
      </c>
      <c r="AL18" s="766"/>
      <c r="AM18" s="766"/>
      <c r="AN18" s="767"/>
      <c r="AO18" s="44"/>
      <c r="AP18" s="44"/>
      <c r="AQ18" s="44"/>
      <c r="AR18" s="44"/>
      <c r="AS18" s="44"/>
      <c r="AT18" s="44"/>
      <c r="AU18" s="44"/>
      <c r="AV18" s="44"/>
      <c r="AW18" s="44"/>
      <c r="AX18" s="44"/>
      <c r="AY18" s="44"/>
      <c r="AZ18" s="44"/>
      <c r="BA18" s="44"/>
      <c r="BB18" s="44"/>
      <c r="BC18" s="44"/>
      <c r="BD18" s="44"/>
      <c r="BE18" s="44"/>
      <c r="BF18" s="44"/>
      <c r="BG18" s="44"/>
      <c r="BH18" s="44"/>
      <c r="BI18" s="45"/>
    </row>
    <row r="19" spans="1:61" ht="16.5" customHeight="1">
      <c r="A19" s="43"/>
      <c r="B19" s="45"/>
      <c r="C19" s="81"/>
      <c r="D19" s="82"/>
      <c r="E19" s="82" t="s">
        <v>194</v>
      </c>
      <c r="F19" s="82"/>
      <c r="G19" s="82"/>
      <c r="H19" s="82"/>
      <c r="I19" s="82"/>
      <c r="J19" s="82"/>
      <c r="K19" s="82"/>
      <c r="L19" s="82"/>
      <c r="M19" s="82"/>
      <c r="N19" s="82"/>
      <c r="O19" s="82"/>
      <c r="P19" s="83"/>
      <c r="Q19" s="640">
        <v>0</v>
      </c>
      <c r="R19" s="641"/>
      <c r="S19" s="641"/>
      <c r="T19" s="642"/>
      <c r="U19" s="43"/>
      <c r="V19" s="91"/>
      <c r="W19" s="99" t="s">
        <v>219</v>
      </c>
      <c r="X19" s="100"/>
      <c r="Y19" s="100"/>
      <c r="Z19" s="100"/>
      <c r="AA19" s="100"/>
      <c r="AB19" s="100"/>
      <c r="AC19" s="100"/>
      <c r="AD19" s="100"/>
      <c r="AE19" s="100"/>
      <c r="AF19" s="100"/>
      <c r="AG19" s="100"/>
      <c r="AH19" s="100"/>
      <c r="AI19" s="100"/>
      <c r="AJ19" s="101"/>
      <c r="AK19" s="755">
        <f>AK7+AK13+AK16-2</f>
        <v>14127</v>
      </c>
      <c r="AL19" s="756"/>
      <c r="AM19" s="756"/>
      <c r="AN19" s="757"/>
      <c r="AO19" s="44"/>
      <c r="AP19" s="44"/>
      <c r="AQ19" s="44"/>
      <c r="AR19" s="44"/>
      <c r="AS19" s="44"/>
      <c r="AT19" s="44"/>
      <c r="AU19" s="44"/>
      <c r="AV19" s="44"/>
      <c r="AW19" s="44"/>
      <c r="AX19" s="44"/>
      <c r="AY19" s="44"/>
      <c r="AZ19" s="44"/>
      <c r="BA19" s="44"/>
      <c r="BB19" s="44"/>
      <c r="BC19" s="44"/>
      <c r="BD19" s="44"/>
      <c r="BE19" s="44"/>
      <c r="BF19" s="44"/>
      <c r="BG19" s="44"/>
      <c r="BH19" s="44"/>
      <c r="BI19" s="45"/>
    </row>
    <row r="20" spans="1:61" ht="16.5" customHeight="1">
      <c r="A20" s="43"/>
      <c r="B20" s="45"/>
      <c r="C20" s="81"/>
      <c r="D20" s="82"/>
      <c r="E20" s="82" t="s">
        <v>175</v>
      </c>
      <c r="F20" s="82"/>
      <c r="G20" s="82"/>
      <c r="H20" s="82"/>
      <c r="I20" s="82"/>
      <c r="J20" s="82"/>
      <c r="K20" s="82"/>
      <c r="L20" s="82"/>
      <c r="M20" s="82"/>
      <c r="N20" s="82"/>
      <c r="O20" s="82"/>
      <c r="P20" s="83"/>
      <c r="Q20" s="640">
        <v>0</v>
      </c>
      <c r="R20" s="641"/>
      <c r="S20" s="641"/>
      <c r="T20" s="642"/>
      <c r="U20" s="43"/>
      <c r="V20" s="91"/>
      <c r="W20" s="88" t="s">
        <v>220</v>
      </c>
      <c r="X20" s="89"/>
      <c r="Y20" s="89"/>
      <c r="Z20" s="89"/>
      <c r="AA20" s="89"/>
      <c r="AB20" s="89"/>
      <c r="AC20" s="89"/>
      <c r="AD20" s="89"/>
      <c r="AE20" s="89"/>
      <c r="AF20" s="89"/>
      <c r="AG20" s="89"/>
      <c r="AH20" s="89"/>
      <c r="AI20" s="89"/>
      <c r="AJ20" s="90"/>
      <c r="AK20" s="755">
        <f>359248+225+4312+1</f>
        <v>363786</v>
      </c>
      <c r="AL20" s="756"/>
      <c r="AM20" s="756"/>
      <c r="AN20" s="757"/>
      <c r="AO20" s="44"/>
      <c r="AP20" s="44"/>
      <c r="AQ20" s="44"/>
      <c r="AR20" s="44"/>
      <c r="AS20" s="44"/>
      <c r="AT20" s="44"/>
      <c r="AU20" s="44"/>
      <c r="AV20" s="44"/>
      <c r="AW20" s="44"/>
      <c r="AX20" s="44"/>
      <c r="AY20" s="44"/>
      <c r="AZ20" s="44"/>
      <c r="BA20" s="44"/>
      <c r="BB20" s="44"/>
      <c r="BC20" s="44"/>
      <c r="BD20" s="44"/>
      <c r="BE20" s="44"/>
      <c r="BF20" s="44"/>
      <c r="BG20" s="44"/>
      <c r="BH20" s="44"/>
      <c r="BI20" s="45"/>
    </row>
    <row r="21" spans="1:61" ht="16.5" customHeight="1">
      <c r="A21" s="43"/>
      <c r="B21" s="45"/>
      <c r="C21" s="81"/>
      <c r="D21" s="82" t="s">
        <v>254</v>
      </c>
      <c r="E21" s="82"/>
      <c r="F21" s="82"/>
      <c r="G21" s="82"/>
      <c r="H21" s="82"/>
      <c r="I21" s="82"/>
      <c r="J21" s="82"/>
      <c r="K21" s="82"/>
      <c r="L21" s="82"/>
      <c r="M21" s="82"/>
      <c r="N21" s="82"/>
      <c r="O21" s="82"/>
      <c r="P21" s="83"/>
      <c r="Q21" s="640">
        <f>3798+0+1110</f>
        <v>4908</v>
      </c>
      <c r="R21" s="641"/>
      <c r="S21" s="641"/>
      <c r="T21" s="642"/>
      <c r="U21" s="43"/>
      <c r="V21" s="91"/>
      <c r="W21" s="99" t="s">
        <v>221</v>
      </c>
      <c r="X21" s="100"/>
      <c r="Y21" s="100"/>
      <c r="Z21" s="100"/>
      <c r="AA21" s="100"/>
      <c r="AB21" s="100"/>
      <c r="AC21" s="100"/>
      <c r="AD21" s="100"/>
      <c r="AE21" s="100"/>
      <c r="AF21" s="100"/>
      <c r="AG21" s="100"/>
      <c r="AH21" s="100"/>
      <c r="AI21" s="100"/>
      <c r="AJ21" s="101"/>
      <c r="AK21" s="755">
        <f>AK19+AK20+1</f>
        <v>377914</v>
      </c>
      <c r="AL21" s="756"/>
      <c r="AM21" s="756"/>
      <c r="AN21" s="757"/>
      <c r="AO21" s="44"/>
      <c r="AP21" s="44"/>
      <c r="AQ21" s="44"/>
      <c r="AR21" s="44"/>
      <c r="AS21" s="44"/>
      <c r="AT21" s="44"/>
      <c r="AU21" s="44"/>
      <c r="AV21" s="44"/>
      <c r="AW21" s="44"/>
      <c r="AX21" s="44"/>
      <c r="AY21" s="44"/>
      <c r="AZ21" s="44"/>
      <c r="BA21" s="44"/>
      <c r="BB21" s="44"/>
      <c r="BC21" s="44"/>
      <c r="BD21" s="44"/>
      <c r="BE21" s="44"/>
      <c r="BF21" s="44"/>
      <c r="BG21" s="44"/>
      <c r="BH21" s="44"/>
      <c r="BI21" s="45"/>
    </row>
    <row r="22" spans="1:61" ht="16.5" customHeight="1">
      <c r="A22" s="43"/>
      <c r="B22" s="45"/>
      <c r="C22" s="644" t="s">
        <v>255</v>
      </c>
      <c r="D22" s="645"/>
      <c r="E22" s="645"/>
      <c r="F22" s="645"/>
      <c r="G22" s="645"/>
      <c r="H22" s="645"/>
      <c r="I22" s="645"/>
      <c r="J22" s="645"/>
      <c r="K22" s="645"/>
      <c r="L22" s="645"/>
      <c r="M22" s="645"/>
      <c r="N22" s="645"/>
      <c r="O22" s="645"/>
      <c r="P22" s="646"/>
      <c r="Q22" s="640">
        <f>Q23-Q24</f>
        <v>-11864</v>
      </c>
      <c r="R22" s="641"/>
      <c r="S22" s="641"/>
      <c r="T22" s="642"/>
      <c r="U22" s="43"/>
      <c r="V22" s="91"/>
      <c r="W22" s="88" t="s">
        <v>222</v>
      </c>
      <c r="X22" s="89"/>
      <c r="Y22" s="89"/>
      <c r="Z22" s="89"/>
      <c r="AA22" s="89"/>
      <c r="AB22" s="89"/>
      <c r="AC22" s="89"/>
      <c r="AD22" s="89"/>
      <c r="AE22" s="89"/>
      <c r="AF22" s="89"/>
      <c r="AG22" s="89"/>
      <c r="AH22" s="89"/>
      <c r="AI22" s="89"/>
      <c r="AJ22" s="90"/>
      <c r="AK22" s="755">
        <v>0</v>
      </c>
      <c r="AL22" s="756"/>
      <c r="AM22" s="756"/>
      <c r="AN22" s="757"/>
      <c r="AO22" s="44"/>
      <c r="AP22" s="44"/>
      <c r="AQ22" s="44"/>
      <c r="AR22" s="44"/>
      <c r="AS22" s="44"/>
      <c r="AT22" s="44"/>
      <c r="AU22" s="44"/>
      <c r="AV22" s="44"/>
      <c r="AW22" s="44"/>
      <c r="AX22" s="44"/>
      <c r="AY22" s="44"/>
      <c r="AZ22" s="44"/>
      <c r="BA22" s="44"/>
      <c r="BB22" s="44"/>
      <c r="BC22" s="44"/>
      <c r="BD22" s="44"/>
      <c r="BE22" s="44"/>
      <c r="BF22" s="44"/>
      <c r="BG22" s="44"/>
      <c r="BH22" s="44"/>
      <c r="BI22" s="45"/>
    </row>
    <row r="23" spans="1:61" ht="16.5" customHeight="1">
      <c r="A23" s="43"/>
      <c r="B23" s="45"/>
      <c r="C23" s="81"/>
      <c r="D23" s="82" t="s">
        <v>256</v>
      </c>
      <c r="E23" s="82"/>
      <c r="F23" s="82"/>
      <c r="G23" s="82"/>
      <c r="H23" s="82"/>
      <c r="I23" s="82"/>
      <c r="J23" s="82"/>
      <c r="K23" s="82"/>
      <c r="L23" s="82"/>
      <c r="M23" s="82"/>
      <c r="N23" s="82"/>
      <c r="O23" s="82"/>
      <c r="P23" s="83"/>
      <c r="Q23" s="640">
        <f>3251+0+550</f>
        <v>3801</v>
      </c>
      <c r="R23" s="641"/>
      <c r="S23" s="641"/>
      <c r="T23" s="642"/>
      <c r="U23" s="43"/>
      <c r="V23" s="102"/>
      <c r="W23" s="99" t="s">
        <v>223</v>
      </c>
      <c r="X23" s="100"/>
      <c r="Y23" s="100"/>
      <c r="Z23" s="100"/>
      <c r="AA23" s="100"/>
      <c r="AB23" s="100"/>
      <c r="AC23" s="100"/>
      <c r="AD23" s="100"/>
      <c r="AE23" s="100"/>
      <c r="AF23" s="100"/>
      <c r="AG23" s="100"/>
      <c r="AH23" s="100"/>
      <c r="AI23" s="100"/>
      <c r="AJ23" s="101"/>
      <c r="AK23" s="755">
        <f>100+0+550</f>
        <v>650</v>
      </c>
      <c r="AL23" s="756"/>
      <c r="AM23" s="756"/>
      <c r="AN23" s="757"/>
      <c r="AO23" s="44"/>
      <c r="AP23" s="44"/>
      <c r="AQ23" s="44"/>
      <c r="AR23" s="44"/>
      <c r="AS23" s="44"/>
      <c r="AT23" s="44"/>
      <c r="AU23" s="44"/>
      <c r="AV23" s="44"/>
      <c r="AW23" s="44"/>
      <c r="AX23" s="44"/>
      <c r="AY23" s="44"/>
      <c r="AZ23" s="44"/>
      <c r="BA23" s="44"/>
      <c r="BB23" s="44"/>
      <c r="BC23" s="44"/>
      <c r="BD23" s="44"/>
      <c r="BE23" s="44"/>
      <c r="BF23" s="44"/>
      <c r="BG23" s="44"/>
      <c r="BH23" s="44"/>
      <c r="BI23" s="45"/>
    </row>
    <row r="24" spans="1:61" ht="16.5" customHeight="1">
      <c r="A24" s="43"/>
      <c r="B24" s="45"/>
      <c r="C24" s="85"/>
      <c r="D24" s="86" t="s">
        <v>257</v>
      </c>
      <c r="E24" s="86"/>
      <c r="F24" s="86"/>
      <c r="G24" s="86"/>
      <c r="H24" s="86"/>
      <c r="I24" s="86"/>
      <c r="J24" s="86"/>
      <c r="K24" s="86"/>
      <c r="L24" s="86"/>
      <c r="M24" s="86"/>
      <c r="N24" s="86"/>
      <c r="O24" s="86"/>
      <c r="P24" s="87"/>
      <c r="Q24" s="640">
        <f>15615+0+50</f>
        <v>15665</v>
      </c>
      <c r="R24" s="641"/>
      <c r="S24" s="641"/>
      <c r="T24" s="642"/>
      <c r="U24" s="43"/>
      <c r="V24" s="102"/>
      <c r="W24" s="88" t="s">
        <v>224</v>
      </c>
      <c r="X24" s="89"/>
      <c r="Y24" s="89"/>
      <c r="Z24" s="89"/>
      <c r="AA24" s="89"/>
      <c r="AB24" s="89"/>
      <c r="AC24" s="89"/>
      <c r="AD24" s="89"/>
      <c r="AE24" s="89"/>
      <c r="AF24" s="89"/>
      <c r="AG24" s="89"/>
      <c r="AH24" s="89"/>
      <c r="AI24" s="89"/>
      <c r="AJ24" s="90"/>
      <c r="AK24" s="755">
        <f>7012+0+50</f>
        <v>7062</v>
      </c>
      <c r="AL24" s="756"/>
      <c r="AM24" s="756"/>
      <c r="AN24" s="757"/>
      <c r="AO24" s="44"/>
      <c r="AP24" s="44"/>
      <c r="AQ24" s="44"/>
      <c r="AR24" s="44"/>
      <c r="AS24" s="44"/>
      <c r="AT24" s="44"/>
      <c r="AU24" s="44"/>
      <c r="AV24" s="44"/>
      <c r="AW24" s="44"/>
      <c r="AX24" s="44"/>
      <c r="AY24" s="44"/>
      <c r="AZ24" s="44"/>
      <c r="BA24" s="44"/>
      <c r="BB24" s="44"/>
      <c r="BC24" s="44"/>
      <c r="BD24" s="44"/>
      <c r="BE24" s="44"/>
      <c r="BF24" s="44"/>
      <c r="BG24" s="44"/>
      <c r="BH24" s="44"/>
      <c r="BI24" s="45"/>
    </row>
    <row r="25" spans="1:61" ht="16.5" customHeight="1">
      <c r="A25" s="43"/>
      <c r="B25" s="45"/>
      <c r="C25" s="88" t="s">
        <v>190</v>
      </c>
      <c r="D25" s="89"/>
      <c r="E25" s="89"/>
      <c r="F25" s="89"/>
      <c r="G25" s="89"/>
      <c r="H25" s="89"/>
      <c r="I25" s="89"/>
      <c r="J25" s="89"/>
      <c r="K25" s="89"/>
      <c r="L25" s="89"/>
      <c r="M25" s="89"/>
      <c r="N25" s="89"/>
      <c r="O25" s="89"/>
      <c r="P25" s="90"/>
      <c r="Q25" s="649">
        <f>Q7+Q17+Q22-2</f>
        <v>8964</v>
      </c>
      <c r="R25" s="650"/>
      <c r="S25" s="650"/>
      <c r="T25" s="651"/>
      <c r="U25" s="43"/>
      <c r="V25" s="102"/>
      <c r="W25" s="103" t="s">
        <v>225</v>
      </c>
      <c r="X25" s="104"/>
      <c r="Y25" s="104"/>
      <c r="Z25" s="104"/>
      <c r="AA25" s="104"/>
      <c r="AB25" s="104"/>
      <c r="AC25" s="104"/>
      <c r="AD25" s="104"/>
      <c r="AE25" s="104"/>
      <c r="AF25" s="104"/>
      <c r="AG25" s="104"/>
      <c r="AH25" s="104"/>
      <c r="AI25" s="104"/>
      <c r="AJ25" s="105"/>
      <c r="AK25" s="755">
        <f>AK21+AK22+AK23-AK24-1</f>
        <v>371501</v>
      </c>
      <c r="AL25" s="756"/>
      <c r="AM25" s="756"/>
      <c r="AN25" s="757"/>
      <c r="AO25" s="44"/>
      <c r="AP25" s="44"/>
      <c r="AQ25" s="44"/>
      <c r="AR25" s="44"/>
      <c r="AS25" s="44"/>
      <c r="AT25" s="44"/>
      <c r="AU25" s="44"/>
      <c r="AV25" s="44"/>
      <c r="AW25" s="44"/>
      <c r="AX25" s="44"/>
      <c r="AY25" s="44"/>
      <c r="AZ25" s="44"/>
      <c r="BA25" s="44"/>
      <c r="BB25" s="44"/>
      <c r="BC25" s="44"/>
      <c r="BD25" s="44"/>
      <c r="BE25" s="44"/>
      <c r="BF25" s="44"/>
      <c r="BG25" s="44"/>
      <c r="BH25" s="44"/>
      <c r="BI25" s="45"/>
    </row>
    <row r="26" spans="1:61" ht="16.5" customHeight="1">
      <c r="A26" s="43"/>
      <c r="B26" s="45"/>
      <c r="C26" s="88" t="s">
        <v>191</v>
      </c>
      <c r="D26" s="89"/>
      <c r="E26" s="89"/>
      <c r="F26" s="89"/>
      <c r="G26" s="89"/>
      <c r="H26" s="89"/>
      <c r="I26" s="89"/>
      <c r="J26" s="89"/>
      <c r="K26" s="89"/>
      <c r="L26" s="89"/>
      <c r="M26" s="89"/>
      <c r="N26" s="89"/>
      <c r="O26" s="89"/>
      <c r="P26" s="90"/>
      <c r="Q26" s="649">
        <f>263300+120+591+1</f>
        <v>264012</v>
      </c>
      <c r="R26" s="650"/>
      <c r="S26" s="650"/>
      <c r="T26" s="651"/>
      <c r="U26" s="43"/>
      <c r="V26" s="102"/>
      <c r="W26" s="647" t="s">
        <v>232</v>
      </c>
      <c r="X26" s="648"/>
      <c r="Y26" s="648"/>
      <c r="Z26" s="648"/>
      <c r="AA26" s="648"/>
      <c r="AB26" s="648"/>
      <c r="AC26" s="648"/>
      <c r="AD26" s="648"/>
      <c r="AE26" s="648"/>
      <c r="AF26" s="648"/>
      <c r="AG26" s="648"/>
      <c r="AH26" s="648"/>
      <c r="AI26" s="648"/>
      <c r="AJ26" s="648"/>
      <c r="AK26" s="648"/>
      <c r="AL26" s="648"/>
      <c r="AM26" s="648"/>
      <c r="AN26" s="648"/>
      <c r="AO26" s="44"/>
      <c r="AP26" s="44"/>
      <c r="AQ26" s="44"/>
      <c r="AR26" s="44"/>
      <c r="AS26" s="44"/>
      <c r="AT26" s="44"/>
      <c r="AU26" s="44"/>
      <c r="AV26" s="44"/>
      <c r="AW26" s="44"/>
      <c r="AX26" s="44"/>
      <c r="AY26" s="44"/>
      <c r="AZ26" s="44"/>
      <c r="BA26" s="44"/>
      <c r="BB26" s="44"/>
      <c r="BC26" s="44"/>
      <c r="BD26" s="44"/>
      <c r="BE26" s="44"/>
      <c r="BF26" s="44"/>
      <c r="BG26" s="44"/>
      <c r="BH26" s="44"/>
      <c r="BI26" s="45"/>
    </row>
    <row r="27" spans="1:61" ht="16.5" customHeight="1">
      <c r="A27" s="43"/>
      <c r="B27" s="45"/>
      <c r="C27" s="88" t="s">
        <v>192</v>
      </c>
      <c r="D27" s="89"/>
      <c r="E27" s="89"/>
      <c r="F27" s="89"/>
      <c r="G27" s="89"/>
      <c r="H27" s="89"/>
      <c r="I27" s="89"/>
      <c r="J27" s="89"/>
      <c r="K27" s="89"/>
      <c r="L27" s="89"/>
      <c r="M27" s="89"/>
      <c r="N27" s="89"/>
      <c r="O27" s="89"/>
      <c r="P27" s="90"/>
      <c r="Q27" s="649">
        <f>Q25+Q26</f>
        <v>272976</v>
      </c>
      <c r="R27" s="650"/>
      <c r="S27" s="650"/>
      <c r="T27" s="651"/>
      <c r="U27" s="43"/>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row>
    <row r="28" spans="1:61" ht="13.5">
      <c r="A28" s="43"/>
      <c r="B28" s="45"/>
      <c r="C28" s="652" t="s">
        <v>246</v>
      </c>
      <c r="D28" s="652"/>
      <c r="E28" s="652"/>
      <c r="F28" s="652"/>
      <c r="G28" s="652"/>
      <c r="H28" s="652"/>
      <c r="I28" s="652"/>
      <c r="J28" s="652"/>
      <c r="K28" s="652"/>
      <c r="L28" s="652"/>
      <c r="M28" s="652"/>
      <c r="N28" s="652"/>
      <c r="O28" s="652"/>
      <c r="P28" s="652"/>
      <c r="Q28" s="652"/>
      <c r="R28" s="652"/>
      <c r="S28" s="652"/>
      <c r="T28" s="652"/>
      <c r="U28" s="43"/>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row>
    <row r="29" spans="1:61" ht="13.5" customHeight="1">
      <c r="A29" s="43"/>
      <c r="B29" s="45"/>
      <c r="C29" s="653"/>
      <c r="D29" s="653"/>
      <c r="E29" s="653"/>
      <c r="F29" s="653"/>
      <c r="G29" s="653"/>
      <c r="H29" s="653"/>
      <c r="I29" s="653"/>
      <c r="J29" s="653"/>
      <c r="K29" s="653"/>
      <c r="L29" s="653"/>
      <c r="M29" s="653"/>
      <c r="N29" s="653"/>
      <c r="O29" s="653"/>
      <c r="P29" s="653"/>
      <c r="Q29" s="653"/>
      <c r="R29" s="653"/>
      <c r="S29" s="653"/>
      <c r="T29" s="653"/>
      <c r="U29" s="43"/>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row>
    <row r="30" spans="1:61" ht="13.5" customHeight="1">
      <c r="A30" s="43"/>
      <c r="B30" s="45"/>
      <c r="C30" s="643" t="s">
        <v>232</v>
      </c>
      <c r="D30" s="643"/>
      <c r="E30" s="643"/>
      <c r="F30" s="643"/>
      <c r="G30" s="643"/>
      <c r="H30" s="643"/>
      <c r="I30" s="643"/>
      <c r="J30" s="643"/>
      <c r="K30" s="643"/>
      <c r="L30" s="643"/>
      <c r="M30" s="643"/>
      <c r="N30" s="643"/>
      <c r="O30" s="643"/>
      <c r="P30" s="643"/>
      <c r="Q30" s="643"/>
      <c r="R30" s="643"/>
      <c r="S30" s="643"/>
      <c r="T30" s="643"/>
      <c r="U30" s="43"/>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row>
    <row r="31" spans="1:61" ht="58.5" customHeight="1">
      <c r="A31" s="43"/>
      <c r="B31" s="45"/>
      <c r="C31" s="41"/>
      <c r="D31" s="41"/>
      <c r="E31" s="41"/>
      <c r="F31" s="41"/>
      <c r="G31" s="41"/>
      <c r="H31" s="41"/>
      <c r="I31" s="41"/>
      <c r="J31" s="41"/>
      <c r="K31" s="41"/>
      <c r="L31" s="41"/>
      <c r="M31" s="41"/>
      <c r="N31" s="41"/>
      <c r="O31" s="41"/>
      <c r="P31" s="41"/>
      <c r="Q31" s="41"/>
      <c r="R31" s="41"/>
      <c r="S31" s="41"/>
      <c r="T31" s="42"/>
      <c r="U31" s="41"/>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row>
    <row r="32" spans="1:61" ht="13.5">
      <c r="A32" s="43"/>
      <c r="B32" s="106" t="s">
        <v>258</v>
      </c>
      <c r="C32" s="53"/>
      <c r="D32" s="57"/>
      <c r="E32" s="57"/>
      <c r="F32" s="57"/>
      <c r="G32" s="57"/>
      <c r="H32" s="57"/>
      <c r="I32" s="57"/>
      <c r="J32" s="57"/>
      <c r="K32" s="57"/>
      <c r="L32" s="57"/>
      <c r="M32" s="57"/>
      <c r="N32" s="57"/>
      <c r="O32" s="57"/>
      <c r="P32" s="57"/>
      <c r="Q32" s="57"/>
      <c r="R32" s="57"/>
      <c r="S32" s="57"/>
      <c r="T32" s="54"/>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row>
    <row r="33" spans="1:61" ht="31.5" customHeight="1">
      <c r="A33" s="43"/>
      <c r="B33" s="45"/>
      <c r="C33" s="719" t="s">
        <v>119</v>
      </c>
      <c r="D33" s="720"/>
      <c r="E33" s="720"/>
      <c r="F33" s="720"/>
      <c r="G33" s="720"/>
      <c r="H33" s="720"/>
      <c r="I33" s="721"/>
      <c r="J33" s="719" t="s">
        <v>168</v>
      </c>
      <c r="K33" s="720"/>
      <c r="L33" s="720"/>
      <c r="M33" s="720"/>
      <c r="N33" s="720"/>
      <c r="O33" s="720"/>
      <c r="P33" s="720"/>
      <c r="Q33" s="720"/>
      <c r="R33" s="720"/>
      <c r="S33" s="720"/>
      <c r="T33" s="720"/>
      <c r="U33" s="720"/>
      <c r="V33" s="720"/>
      <c r="W33" s="720"/>
      <c r="X33" s="720"/>
      <c r="Y33" s="720"/>
      <c r="Z33" s="721"/>
      <c r="AA33" s="710" t="s">
        <v>269</v>
      </c>
      <c r="AB33" s="711"/>
      <c r="AC33" s="711"/>
      <c r="AD33" s="711"/>
      <c r="AE33" s="712"/>
      <c r="AF33" s="710" t="s">
        <v>118</v>
      </c>
      <c r="AG33" s="711"/>
      <c r="AH33" s="712"/>
      <c r="AI33" s="710" t="s">
        <v>270</v>
      </c>
      <c r="AJ33" s="711"/>
      <c r="AK33" s="711"/>
      <c r="AL33" s="711"/>
      <c r="AM33" s="712"/>
      <c r="AN33" s="704" t="s">
        <v>167</v>
      </c>
      <c r="AO33" s="705"/>
      <c r="AP33" s="705"/>
      <c r="AQ33" s="705"/>
      <c r="AR33" s="705"/>
      <c r="AS33" s="705"/>
      <c r="AT33" s="705"/>
      <c r="AU33" s="705"/>
      <c r="AV33" s="705"/>
      <c r="AW33" s="705"/>
      <c r="AX33" s="705"/>
      <c r="AY33" s="705"/>
      <c r="AZ33" s="705"/>
      <c r="BA33" s="705"/>
      <c r="BB33" s="705"/>
      <c r="BC33" s="705"/>
      <c r="BD33" s="705"/>
      <c r="BE33" s="705"/>
      <c r="BF33" s="705"/>
      <c r="BG33" s="705"/>
      <c r="BH33" s="705"/>
      <c r="BI33" s="706"/>
    </row>
    <row r="34" spans="1:61" ht="31.5" customHeight="1">
      <c r="A34" s="43"/>
      <c r="B34" s="45"/>
      <c r="C34" s="722"/>
      <c r="D34" s="723"/>
      <c r="E34" s="723"/>
      <c r="F34" s="723"/>
      <c r="G34" s="723"/>
      <c r="H34" s="723"/>
      <c r="I34" s="724"/>
      <c r="J34" s="722"/>
      <c r="K34" s="723"/>
      <c r="L34" s="723"/>
      <c r="M34" s="723"/>
      <c r="N34" s="723"/>
      <c r="O34" s="723"/>
      <c r="P34" s="723"/>
      <c r="Q34" s="723"/>
      <c r="R34" s="723"/>
      <c r="S34" s="723"/>
      <c r="T34" s="723"/>
      <c r="U34" s="723"/>
      <c r="V34" s="723"/>
      <c r="W34" s="723"/>
      <c r="X34" s="723"/>
      <c r="Y34" s="723"/>
      <c r="Z34" s="724"/>
      <c r="AA34" s="713"/>
      <c r="AB34" s="714"/>
      <c r="AC34" s="714"/>
      <c r="AD34" s="714"/>
      <c r="AE34" s="715"/>
      <c r="AF34" s="713"/>
      <c r="AG34" s="714"/>
      <c r="AH34" s="715"/>
      <c r="AI34" s="713"/>
      <c r="AJ34" s="714"/>
      <c r="AK34" s="714"/>
      <c r="AL34" s="714"/>
      <c r="AM34" s="715"/>
      <c r="AN34" s="701" t="s">
        <v>172</v>
      </c>
      <c r="AO34" s="702"/>
      <c r="AP34" s="702"/>
      <c r="AQ34" s="702"/>
      <c r="AR34" s="703"/>
      <c r="AS34" s="701" t="s">
        <v>83</v>
      </c>
      <c r="AT34" s="702"/>
      <c r="AU34" s="702"/>
      <c r="AV34" s="702"/>
      <c r="AW34" s="703"/>
      <c r="AX34" s="701" t="s">
        <v>169</v>
      </c>
      <c r="AY34" s="702"/>
      <c r="AZ34" s="702"/>
      <c r="BA34" s="702"/>
      <c r="BB34" s="702"/>
      <c r="BC34" s="702"/>
      <c r="BD34" s="702"/>
      <c r="BE34" s="702"/>
      <c r="BF34" s="702"/>
      <c r="BG34" s="702"/>
      <c r="BH34" s="702"/>
      <c r="BI34" s="703"/>
    </row>
    <row r="35" spans="1:61" s="4" customFormat="1" ht="15.75" customHeight="1">
      <c r="A35" s="50"/>
      <c r="B35" s="51"/>
      <c r="C35" s="683" t="s">
        <v>602</v>
      </c>
      <c r="D35" s="684"/>
      <c r="E35" s="684"/>
      <c r="F35" s="684"/>
      <c r="G35" s="684"/>
      <c r="H35" s="684"/>
      <c r="I35" s="685"/>
      <c r="J35" s="686" t="s">
        <v>611</v>
      </c>
      <c r="K35" s="687"/>
      <c r="L35" s="687"/>
      <c r="M35" s="687"/>
      <c r="N35" s="687"/>
      <c r="O35" s="687"/>
      <c r="P35" s="687"/>
      <c r="Q35" s="687"/>
      <c r="R35" s="687"/>
      <c r="S35" s="687"/>
      <c r="T35" s="687"/>
      <c r="U35" s="687"/>
      <c r="V35" s="687"/>
      <c r="W35" s="687"/>
      <c r="X35" s="687"/>
      <c r="Y35" s="687"/>
      <c r="Z35" s="688"/>
      <c r="AA35" s="695">
        <v>46282</v>
      </c>
      <c r="AB35" s="696"/>
      <c r="AC35" s="696"/>
      <c r="AD35" s="696"/>
      <c r="AE35" s="697"/>
      <c r="AF35" s="689"/>
      <c r="AG35" s="690"/>
      <c r="AH35" s="691"/>
      <c r="AI35" s="698"/>
      <c r="AJ35" s="699"/>
      <c r="AK35" s="699"/>
      <c r="AL35" s="699"/>
      <c r="AM35" s="700"/>
      <c r="AN35" s="680"/>
      <c r="AO35" s="681"/>
      <c r="AP35" s="681"/>
      <c r="AQ35" s="681"/>
      <c r="AR35" s="682"/>
      <c r="AS35" s="683"/>
      <c r="AT35" s="684"/>
      <c r="AU35" s="684"/>
      <c r="AV35" s="684"/>
      <c r="AW35" s="685"/>
      <c r="AX35" s="683"/>
      <c r="AY35" s="684"/>
      <c r="AZ35" s="684"/>
      <c r="BA35" s="684"/>
      <c r="BB35" s="684"/>
      <c r="BC35" s="684"/>
      <c r="BD35" s="684"/>
      <c r="BE35" s="684"/>
      <c r="BF35" s="684"/>
      <c r="BG35" s="684"/>
      <c r="BH35" s="684"/>
      <c r="BI35" s="685"/>
    </row>
    <row r="36" spans="1:61" s="4" customFormat="1" ht="15.75" customHeight="1">
      <c r="A36" s="50"/>
      <c r="B36" s="51"/>
      <c r="C36" s="683" t="s">
        <v>603</v>
      </c>
      <c r="D36" s="684"/>
      <c r="E36" s="684"/>
      <c r="F36" s="684"/>
      <c r="G36" s="684"/>
      <c r="H36" s="684"/>
      <c r="I36" s="685"/>
      <c r="J36" s="686" t="s">
        <v>610</v>
      </c>
      <c r="K36" s="687"/>
      <c r="L36" s="687"/>
      <c r="M36" s="687"/>
      <c r="N36" s="687"/>
      <c r="O36" s="687"/>
      <c r="P36" s="687"/>
      <c r="Q36" s="687"/>
      <c r="R36" s="687"/>
      <c r="S36" s="687"/>
      <c r="T36" s="687"/>
      <c r="U36" s="687"/>
      <c r="V36" s="687"/>
      <c r="W36" s="687"/>
      <c r="X36" s="687"/>
      <c r="Y36" s="687"/>
      <c r="Z36" s="688"/>
      <c r="AA36" s="695">
        <v>632</v>
      </c>
      <c r="AB36" s="696"/>
      <c r="AC36" s="696"/>
      <c r="AD36" s="696"/>
      <c r="AE36" s="697"/>
      <c r="AF36" s="689"/>
      <c r="AG36" s="690"/>
      <c r="AH36" s="691"/>
      <c r="AI36" s="698"/>
      <c r="AJ36" s="699"/>
      <c r="AK36" s="699"/>
      <c r="AL36" s="699"/>
      <c r="AM36" s="700"/>
      <c r="AN36" s="680"/>
      <c r="AO36" s="681"/>
      <c r="AP36" s="681"/>
      <c r="AQ36" s="681"/>
      <c r="AR36" s="682"/>
      <c r="AS36" s="683"/>
      <c r="AT36" s="684"/>
      <c r="AU36" s="684"/>
      <c r="AV36" s="684"/>
      <c r="AW36" s="685"/>
      <c r="AX36" s="683"/>
      <c r="AY36" s="684"/>
      <c r="AZ36" s="684"/>
      <c r="BA36" s="684"/>
      <c r="BB36" s="684"/>
      <c r="BC36" s="684"/>
      <c r="BD36" s="684"/>
      <c r="BE36" s="684"/>
      <c r="BF36" s="684"/>
      <c r="BG36" s="684"/>
      <c r="BH36" s="684"/>
      <c r="BI36" s="685"/>
    </row>
    <row r="37" spans="1:61" s="4" customFormat="1" ht="15.75" customHeight="1">
      <c r="A37" s="50"/>
      <c r="B37" s="51"/>
      <c r="C37" s="683" t="s">
        <v>604</v>
      </c>
      <c r="D37" s="684"/>
      <c r="E37" s="684"/>
      <c r="F37" s="684"/>
      <c r="G37" s="684"/>
      <c r="H37" s="684"/>
      <c r="I37" s="685"/>
      <c r="J37" s="686" t="s">
        <v>612</v>
      </c>
      <c r="K37" s="687"/>
      <c r="L37" s="687"/>
      <c r="M37" s="687"/>
      <c r="N37" s="687"/>
      <c r="O37" s="687"/>
      <c r="P37" s="687"/>
      <c r="Q37" s="687"/>
      <c r="R37" s="687"/>
      <c r="S37" s="687"/>
      <c r="T37" s="687"/>
      <c r="U37" s="687"/>
      <c r="V37" s="687"/>
      <c r="W37" s="687"/>
      <c r="X37" s="687"/>
      <c r="Y37" s="687"/>
      <c r="Z37" s="688"/>
      <c r="AA37" s="695">
        <v>85000</v>
      </c>
      <c r="AB37" s="696"/>
      <c r="AC37" s="696"/>
      <c r="AD37" s="696"/>
      <c r="AE37" s="697"/>
      <c r="AF37" s="689"/>
      <c r="AG37" s="690"/>
      <c r="AH37" s="691"/>
      <c r="AI37" s="698"/>
      <c r="AJ37" s="699"/>
      <c r="AK37" s="699"/>
      <c r="AL37" s="699"/>
      <c r="AM37" s="700"/>
      <c r="AN37" s="680"/>
      <c r="AO37" s="681"/>
      <c r="AP37" s="681"/>
      <c r="AQ37" s="681"/>
      <c r="AR37" s="682"/>
      <c r="AS37" s="683"/>
      <c r="AT37" s="684"/>
      <c r="AU37" s="684"/>
      <c r="AV37" s="684"/>
      <c r="AW37" s="685"/>
      <c r="AX37" s="683"/>
      <c r="AY37" s="684"/>
      <c r="AZ37" s="684"/>
      <c r="BA37" s="684"/>
      <c r="BB37" s="684"/>
      <c r="BC37" s="684"/>
      <c r="BD37" s="684"/>
      <c r="BE37" s="684"/>
      <c r="BF37" s="684"/>
      <c r="BG37" s="684"/>
      <c r="BH37" s="684"/>
      <c r="BI37" s="685"/>
    </row>
    <row r="38" spans="1:61" s="4" customFormat="1" ht="15.75" customHeight="1">
      <c r="A38" s="50"/>
      <c r="B38" s="51"/>
      <c r="C38" s="683" t="s">
        <v>605</v>
      </c>
      <c r="D38" s="684"/>
      <c r="E38" s="684"/>
      <c r="F38" s="684"/>
      <c r="G38" s="684"/>
      <c r="H38" s="684"/>
      <c r="I38" s="685"/>
      <c r="J38" s="686" t="s">
        <v>613</v>
      </c>
      <c r="K38" s="687"/>
      <c r="L38" s="687"/>
      <c r="M38" s="687"/>
      <c r="N38" s="687"/>
      <c r="O38" s="687"/>
      <c r="P38" s="687"/>
      <c r="Q38" s="687"/>
      <c r="R38" s="687"/>
      <c r="S38" s="687"/>
      <c r="T38" s="687"/>
      <c r="U38" s="687"/>
      <c r="V38" s="687"/>
      <c r="W38" s="687"/>
      <c r="X38" s="687"/>
      <c r="Y38" s="687"/>
      <c r="Z38" s="688"/>
      <c r="AA38" s="695">
        <v>8000</v>
      </c>
      <c r="AB38" s="696"/>
      <c r="AC38" s="696"/>
      <c r="AD38" s="696"/>
      <c r="AE38" s="697"/>
      <c r="AF38" s="689"/>
      <c r="AG38" s="690"/>
      <c r="AH38" s="691"/>
      <c r="AI38" s="698"/>
      <c r="AJ38" s="699"/>
      <c r="AK38" s="699"/>
      <c r="AL38" s="699"/>
      <c r="AM38" s="700"/>
      <c r="AN38" s="680"/>
      <c r="AO38" s="681"/>
      <c r="AP38" s="681"/>
      <c r="AQ38" s="681"/>
      <c r="AR38" s="682"/>
      <c r="AS38" s="683"/>
      <c r="AT38" s="684"/>
      <c r="AU38" s="684"/>
      <c r="AV38" s="684"/>
      <c r="AW38" s="685"/>
      <c r="AX38" s="683"/>
      <c r="AY38" s="684"/>
      <c r="AZ38" s="684"/>
      <c r="BA38" s="684"/>
      <c r="BB38" s="684"/>
      <c r="BC38" s="684"/>
      <c r="BD38" s="684"/>
      <c r="BE38" s="684"/>
      <c r="BF38" s="684"/>
      <c r="BG38" s="684"/>
      <c r="BH38" s="684"/>
      <c r="BI38" s="685"/>
    </row>
    <row r="39" spans="1:61" s="4" customFormat="1" ht="15.75" customHeight="1">
      <c r="A39" s="50"/>
      <c r="B39" s="51"/>
      <c r="C39" s="683" t="s">
        <v>609</v>
      </c>
      <c r="D39" s="684"/>
      <c r="E39" s="684"/>
      <c r="F39" s="684"/>
      <c r="G39" s="684"/>
      <c r="H39" s="684"/>
      <c r="I39" s="685"/>
      <c r="J39" s="686" t="s">
        <v>614</v>
      </c>
      <c r="K39" s="687"/>
      <c r="L39" s="687"/>
      <c r="M39" s="687"/>
      <c r="N39" s="687"/>
      <c r="O39" s="687"/>
      <c r="P39" s="687"/>
      <c r="Q39" s="687"/>
      <c r="R39" s="687"/>
      <c r="S39" s="687"/>
      <c r="T39" s="687"/>
      <c r="U39" s="687"/>
      <c r="V39" s="687"/>
      <c r="W39" s="687"/>
      <c r="X39" s="687"/>
      <c r="Y39" s="687"/>
      <c r="Z39" s="688"/>
      <c r="AA39" s="695">
        <v>54344</v>
      </c>
      <c r="AB39" s="696"/>
      <c r="AC39" s="696"/>
      <c r="AD39" s="696"/>
      <c r="AE39" s="697"/>
      <c r="AF39" s="689"/>
      <c r="AG39" s="690"/>
      <c r="AH39" s="691"/>
      <c r="AI39" s="698"/>
      <c r="AJ39" s="699"/>
      <c r="AK39" s="699"/>
      <c r="AL39" s="699"/>
      <c r="AM39" s="700"/>
      <c r="AN39" s="680"/>
      <c r="AO39" s="681"/>
      <c r="AP39" s="681"/>
      <c r="AQ39" s="681"/>
      <c r="AR39" s="682"/>
      <c r="AS39" s="683"/>
      <c r="AT39" s="684"/>
      <c r="AU39" s="684"/>
      <c r="AV39" s="684"/>
      <c r="AW39" s="685"/>
      <c r="AX39" s="683"/>
      <c r="AY39" s="684"/>
      <c r="AZ39" s="684"/>
      <c r="BA39" s="684"/>
      <c r="BB39" s="684"/>
      <c r="BC39" s="684"/>
      <c r="BD39" s="684"/>
      <c r="BE39" s="684"/>
      <c r="BF39" s="684"/>
      <c r="BG39" s="684"/>
      <c r="BH39" s="684"/>
      <c r="BI39" s="685"/>
    </row>
    <row r="40" spans="1:61" s="4" customFormat="1" ht="15.75" customHeight="1">
      <c r="A40" s="50"/>
      <c r="B40" s="51"/>
      <c r="C40" s="683" t="s">
        <v>606</v>
      </c>
      <c r="D40" s="684"/>
      <c r="E40" s="684"/>
      <c r="F40" s="684"/>
      <c r="G40" s="684"/>
      <c r="H40" s="684"/>
      <c r="I40" s="685"/>
      <c r="J40" s="686" t="s">
        <v>616</v>
      </c>
      <c r="K40" s="687"/>
      <c r="L40" s="687"/>
      <c r="M40" s="687"/>
      <c r="N40" s="687"/>
      <c r="O40" s="687"/>
      <c r="P40" s="687"/>
      <c r="Q40" s="687"/>
      <c r="R40" s="687"/>
      <c r="S40" s="687"/>
      <c r="T40" s="687"/>
      <c r="U40" s="687"/>
      <c r="V40" s="687"/>
      <c r="W40" s="687"/>
      <c r="X40" s="687"/>
      <c r="Y40" s="687"/>
      <c r="Z40" s="688"/>
      <c r="AA40" s="695">
        <v>771</v>
      </c>
      <c r="AB40" s="696"/>
      <c r="AC40" s="696"/>
      <c r="AD40" s="696"/>
      <c r="AE40" s="697"/>
      <c r="AF40" s="689"/>
      <c r="AG40" s="690"/>
      <c r="AH40" s="691"/>
      <c r="AI40" s="698"/>
      <c r="AJ40" s="699"/>
      <c r="AK40" s="699"/>
      <c r="AL40" s="699"/>
      <c r="AM40" s="700"/>
      <c r="AN40" s="680"/>
      <c r="AO40" s="681"/>
      <c r="AP40" s="681"/>
      <c r="AQ40" s="681"/>
      <c r="AR40" s="682"/>
      <c r="AS40" s="683"/>
      <c r="AT40" s="684"/>
      <c r="AU40" s="684"/>
      <c r="AV40" s="684"/>
      <c r="AW40" s="685"/>
      <c r="AX40" s="683"/>
      <c r="AY40" s="684"/>
      <c r="AZ40" s="684"/>
      <c r="BA40" s="684"/>
      <c r="BB40" s="684"/>
      <c r="BC40" s="684"/>
      <c r="BD40" s="684"/>
      <c r="BE40" s="684"/>
      <c r="BF40" s="684"/>
      <c r="BG40" s="684"/>
      <c r="BH40" s="684"/>
      <c r="BI40" s="685"/>
    </row>
    <row r="41" spans="1:61" s="4" customFormat="1" ht="15.75" customHeight="1">
      <c r="A41" s="50"/>
      <c r="B41" s="51"/>
      <c r="C41" s="683" t="s">
        <v>607</v>
      </c>
      <c r="D41" s="684"/>
      <c r="E41" s="684"/>
      <c r="F41" s="684"/>
      <c r="G41" s="684"/>
      <c r="H41" s="684"/>
      <c r="I41" s="685"/>
      <c r="J41" s="686" t="s">
        <v>617</v>
      </c>
      <c r="K41" s="687"/>
      <c r="L41" s="687"/>
      <c r="M41" s="687"/>
      <c r="N41" s="687"/>
      <c r="O41" s="687"/>
      <c r="P41" s="687"/>
      <c r="Q41" s="687"/>
      <c r="R41" s="687"/>
      <c r="S41" s="687"/>
      <c r="T41" s="687"/>
      <c r="U41" s="687"/>
      <c r="V41" s="687"/>
      <c r="W41" s="687"/>
      <c r="X41" s="687"/>
      <c r="Y41" s="687"/>
      <c r="Z41" s="688"/>
      <c r="AA41" s="695">
        <v>8529</v>
      </c>
      <c r="AB41" s="696"/>
      <c r="AC41" s="696"/>
      <c r="AD41" s="696"/>
      <c r="AE41" s="697"/>
      <c r="AF41" s="689"/>
      <c r="AG41" s="690"/>
      <c r="AH41" s="691"/>
      <c r="AI41" s="698"/>
      <c r="AJ41" s="699"/>
      <c r="AK41" s="699"/>
      <c r="AL41" s="699"/>
      <c r="AM41" s="700"/>
      <c r="AN41" s="680"/>
      <c r="AO41" s="681"/>
      <c r="AP41" s="681"/>
      <c r="AQ41" s="681"/>
      <c r="AR41" s="682"/>
      <c r="AS41" s="683"/>
      <c r="AT41" s="684"/>
      <c r="AU41" s="684"/>
      <c r="AV41" s="684"/>
      <c r="AW41" s="685"/>
      <c r="AX41" s="683"/>
      <c r="AY41" s="684"/>
      <c r="AZ41" s="684"/>
      <c r="BA41" s="684"/>
      <c r="BB41" s="684"/>
      <c r="BC41" s="684"/>
      <c r="BD41" s="684"/>
      <c r="BE41" s="684"/>
      <c r="BF41" s="684"/>
      <c r="BG41" s="684"/>
      <c r="BH41" s="684"/>
      <c r="BI41" s="685"/>
    </row>
    <row r="42" spans="1:61" s="4" customFormat="1" ht="15.75" customHeight="1">
      <c r="A42" s="50"/>
      <c r="B42" s="51"/>
      <c r="C42" s="683" t="s">
        <v>608</v>
      </c>
      <c r="D42" s="684"/>
      <c r="E42" s="684"/>
      <c r="F42" s="684"/>
      <c r="G42" s="684"/>
      <c r="H42" s="684"/>
      <c r="I42" s="685"/>
      <c r="J42" s="686" t="s">
        <v>615</v>
      </c>
      <c r="K42" s="687"/>
      <c r="L42" s="687"/>
      <c r="M42" s="687"/>
      <c r="N42" s="687"/>
      <c r="O42" s="687"/>
      <c r="P42" s="687"/>
      <c r="Q42" s="687"/>
      <c r="R42" s="687"/>
      <c r="S42" s="687"/>
      <c r="T42" s="687"/>
      <c r="U42" s="687"/>
      <c r="V42" s="687"/>
      <c r="W42" s="687"/>
      <c r="X42" s="687"/>
      <c r="Y42" s="687"/>
      <c r="Z42" s="688"/>
      <c r="AA42" s="695">
        <v>50</v>
      </c>
      <c r="AB42" s="696"/>
      <c r="AC42" s="696"/>
      <c r="AD42" s="696"/>
      <c r="AE42" s="697"/>
      <c r="AF42" s="689"/>
      <c r="AG42" s="690"/>
      <c r="AH42" s="691"/>
      <c r="AI42" s="698"/>
      <c r="AJ42" s="699"/>
      <c r="AK42" s="699"/>
      <c r="AL42" s="699"/>
      <c r="AM42" s="700"/>
      <c r="AN42" s="680"/>
      <c r="AO42" s="681"/>
      <c r="AP42" s="681"/>
      <c r="AQ42" s="681"/>
      <c r="AR42" s="682"/>
      <c r="AS42" s="683"/>
      <c r="AT42" s="684"/>
      <c r="AU42" s="684"/>
      <c r="AV42" s="684"/>
      <c r="AW42" s="685"/>
      <c r="AX42" s="683"/>
      <c r="AY42" s="684"/>
      <c r="AZ42" s="684"/>
      <c r="BA42" s="684"/>
      <c r="BB42" s="684"/>
      <c r="BC42" s="684"/>
      <c r="BD42" s="684"/>
      <c r="BE42" s="684"/>
      <c r="BF42" s="684"/>
      <c r="BG42" s="684"/>
      <c r="BH42" s="684"/>
      <c r="BI42" s="685"/>
    </row>
    <row r="43" spans="1:61" ht="13.5">
      <c r="A43" s="43"/>
      <c r="B43" s="45"/>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5"/>
      <c r="AO43" s="119"/>
      <c r="AP43" s="56"/>
      <c r="AQ43" s="56"/>
      <c r="AR43" s="56"/>
      <c r="AS43" s="56"/>
      <c r="AT43" s="56"/>
      <c r="AU43" s="56"/>
      <c r="AV43" s="56"/>
      <c r="AW43" s="56"/>
      <c r="AX43" s="56"/>
      <c r="AY43" s="56"/>
      <c r="AZ43" s="56"/>
      <c r="BA43" s="56"/>
      <c r="BB43" s="56"/>
      <c r="BC43" s="56"/>
      <c r="BD43" s="56"/>
      <c r="BE43" s="56"/>
      <c r="BF43" s="56"/>
      <c r="BG43" s="56"/>
      <c r="BH43" s="56"/>
      <c r="BI43" s="55"/>
    </row>
    <row r="44" spans="1:61" ht="13.5">
      <c r="A44" s="43"/>
      <c r="B44" s="107" t="s">
        <v>259</v>
      </c>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9"/>
      <c r="AO44" s="53"/>
      <c r="AP44" s="57"/>
      <c r="AQ44" s="57"/>
      <c r="AR44" s="57"/>
      <c r="AS44" s="57"/>
      <c r="AT44" s="57"/>
      <c r="AU44" s="57"/>
      <c r="AV44" s="57"/>
      <c r="AW44" s="57"/>
      <c r="AX44" s="57"/>
      <c r="AY44" s="57"/>
      <c r="AZ44" s="57"/>
      <c r="BA44" s="57"/>
      <c r="BB44" s="57"/>
      <c r="BC44" s="57"/>
      <c r="BD44" s="57"/>
      <c r="BE44" s="57"/>
      <c r="BF44" s="57"/>
      <c r="BG44" s="57"/>
      <c r="BH44" s="57"/>
      <c r="BI44" s="54"/>
    </row>
    <row r="45" spans="1:61" ht="24.75" customHeight="1">
      <c r="A45" s="43"/>
      <c r="B45" s="52"/>
      <c r="C45" s="719" t="s">
        <v>14</v>
      </c>
      <c r="D45" s="720"/>
      <c r="E45" s="720"/>
      <c r="F45" s="720"/>
      <c r="G45" s="720"/>
      <c r="H45" s="720"/>
      <c r="I45" s="721"/>
      <c r="J45" s="719" t="s">
        <v>111</v>
      </c>
      <c r="K45" s="720"/>
      <c r="L45" s="720"/>
      <c r="M45" s="720"/>
      <c r="N45" s="720"/>
      <c r="O45" s="721"/>
      <c r="P45" s="719" t="s">
        <v>73</v>
      </c>
      <c r="Q45" s="720"/>
      <c r="R45" s="720"/>
      <c r="S45" s="720"/>
      <c r="T45" s="720"/>
      <c r="U45" s="720"/>
      <c r="V45" s="721"/>
      <c r="W45" s="710" t="s">
        <v>266</v>
      </c>
      <c r="X45" s="711"/>
      <c r="Y45" s="712"/>
      <c r="Z45" s="710" t="s">
        <v>112</v>
      </c>
      <c r="AA45" s="711"/>
      <c r="AB45" s="711"/>
      <c r="AC45" s="711"/>
      <c r="AD45" s="712"/>
      <c r="AE45" s="710" t="s">
        <v>113</v>
      </c>
      <c r="AF45" s="711"/>
      <c r="AG45" s="711"/>
      <c r="AH45" s="712"/>
      <c r="AI45" s="716" t="s">
        <v>114</v>
      </c>
      <c r="AJ45" s="717"/>
      <c r="AK45" s="717"/>
      <c r="AL45" s="717"/>
      <c r="AM45" s="717"/>
      <c r="AN45" s="717"/>
      <c r="AO45" s="717"/>
      <c r="AP45" s="717"/>
      <c r="AQ45" s="717"/>
      <c r="AR45" s="717"/>
      <c r="AS45" s="718"/>
      <c r="AT45" s="710" t="s">
        <v>116</v>
      </c>
      <c r="AU45" s="711"/>
      <c r="AV45" s="711"/>
      <c r="AW45" s="711"/>
      <c r="AX45" s="711"/>
      <c r="AY45" s="712"/>
      <c r="AZ45" s="710" t="s">
        <v>267</v>
      </c>
      <c r="BA45" s="711"/>
      <c r="BB45" s="712"/>
      <c r="BC45" s="710" t="s">
        <v>120</v>
      </c>
      <c r="BD45" s="711"/>
      <c r="BE45" s="711"/>
      <c r="BF45" s="712"/>
      <c r="BG45" s="710" t="s">
        <v>268</v>
      </c>
      <c r="BH45" s="711"/>
      <c r="BI45" s="712"/>
    </row>
    <row r="46" spans="1:61" ht="32.25" customHeight="1">
      <c r="A46" s="43"/>
      <c r="B46" s="52"/>
      <c r="C46" s="722"/>
      <c r="D46" s="723"/>
      <c r="E46" s="723"/>
      <c r="F46" s="723"/>
      <c r="G46" s="723"/>
      <c r="H46" s="723"/>
      <c r="I46" s="724"/>
      <c r="J46" s="722"/>
      <c r="K46" s="723"/>
      <c r="L46" s="723"/>
      <c r="M46" s="723"/>
      <c r="N46" s="723"/>
      <c r="O46" s="724"/>
      <c r="P46" s="722"/>
      <c r="Q46" s="723"/>
      <c r="R46" s="723"/>
      <c r="S46" s="723"/>
      <c r="T46" s="723"/>
      <c r="U46" s="723"/>
      <c r="V46" s="724"/>
      <c r="W46" s="713"/>
      <c r="X46" s="714"/>
      <c r="Y46" s="715"/>
      <c r="Z46" s="713"/>
      <c r="AA46" s="714"/>
      <c r="AB46" s="714"/>
      <c r="AC46" s="714"/>
      <c r="AD46" s="715"/>
      <c r="AE46" s="713"/>
      <c r="AF46" s="714"/>
      <c r="AG46" s="714"/>
      <c r="AH46" s="715"/>
      <c r="AI46" s="716" t="s">
        <v>141</v>
      </c>
      <c r="AJ46" s="717"/>
      <c r="AK46" s="717"/>
      <c r="AL46" s="717"/>
      <c r="AM46" s="717"/>
      <c r="AN46" s="718"/>
      <c r="AO46" s="716" t="s">
        <v>115</v>
      </c>
      <c r="AP46" s="717"/>
      <c r="AQ46" s="717"/>
      <c r="AR46" s="717"/>
      <c r="AS46" s="718"/>
      <c r="AT46" s="713"/>
      <c r="AU46" s="714"/>
      <c r="AV46" s="714"/>
      <c r="AW46" s="714"/>
      <c r="AX46" s="714"/>
      <c r="AY46" s="715"/>
      <c r="AZ46" s="713"/>
      <c r="BA46" s="714"/>
      <c r="BB46" s="715"/>
      <c r="BC46" s="713"/>
      <c r="BD46" s="714"/>
      <c r="BE46" s="714"/>
      <c r="BF46" s="715"/>
      <c r="BG46" s="713"/>
      <c r="BH46" s="714"/>
      <c r="BI46" s="715"/>
    </row>
    <row r="47" spans="1:61" ht="15.75" customHeight="1">
      <c r="A47" s="43"/>
      <c r="B47" s="52"/>
      <c r="C47" s="692"/>
      <c r="D47" s="693"/>
      <c r="E47" s="693"/>
      <c r="F47" s="693"/>
      <c r="G47" s="693"/>
      <c r="H47" s="693"/>
      <c r="I47" s="694"/>
      <c r="J47" s="692"/>
      <c r="K47" s="693"/>
      <c r="L47" s="693"/>
      <c r="M47" s="693"/>
      <c r="N47" s="693"/>
      <c r="O47" s="694"/>
      <c r="P47" s="692"/>
      <c r="Q47" s="693"/>
      <c r="R47" s="693"/>
      <c r="S47" s="693"/>
      <c r="T47" s="693"/>
      <c r="U47" s="693"/>
      <c r="V47" s="694"/>
      <c r="W47" s="707"/>
      <c r="X47" s="708"/>
      <c r="Y47" s="709"/>
      <c r="Z47" s="692"/>
      <c r="AA47" s="693"/>
      <c r="AB47" s="693"/>
      <c r="AC47" s="693"/>
      <c r="AD47" s="694"/>
      <c r="AE47" s="692"/>
      <c r="AF47" s="693"/>
      <c r="AG47" s="693"/>
      <c r="AH47" s="694"/>
      <c r="AI47" s="692"/>
      <c r="AJ47" s="693"/>
      <c r="AK47" s="693"/>
      <c r="AL47" s="693"/>
      <c r="AM47" s="693"/>
      <c r="AN47" s="694"/>
      <c r="AO47" s="692"/>
      <c r="AP47" s="693"/>
      <c r="AQ47" s="693"/>
      <c r="AR47" s="693"/>
      <c r="AS47" s="694"/>
      <c r="AT47" s="692"/>
      <c r="AU47" s="693"/>
      <c r="AV47" s="693"/>
      <c r="AW47" s="693"/>
      <c r="AX47" s="693"/>
      <c r="AY47" s="694"/>
      <c r="AZ47" s="725"/>
      <c r="BA47" s="726"/>
      <c r="BB47" s="727"/>
      <c r="BC47" s="692"/>
      <c r="BD47" s="693"/>
      <c r="BE47" s="693"/>
      <c r="BF47" s="694"/>
      <c r="BG47" s="707"/>
      <c r="BH47" s="708"/>
      <c r="BI47" s="709"/>
    </row>
    <row r="48" spans="1:61" ht="13.5">
      <c r="A48" s="43"/>
      <c r="B48" s="45"/>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5"/>
      <c r="AO48" s="119"/>
      <c r="AP48" s="56"/>
      <c r="AQ48" s="56"/>
      <c r="AR48" s="56"/>
      <c r="AS48" s="56"/>
      <c r="AT48" s="56"/>
      <c r="AU48" s="56"/>
      <c r="AV48" s="56"/>
      <c r="AW48" s="56"/>
      <c r="AX48" s="56"/>
      <c r="AY48" s="56"/>
      <c r="AZ48" s="56"/>
      <c r="BA48" s="56"/>
      <c r="BB48" s="56"/>
      <c r="BC48" s="56"/>
      <c r="BD48" s="56"/>
      <c r="BE48" s="56"/>
      <c r="BF48" s="56"/>
      <c r="BG48" s="56"/>
      <c r="BH48" s="56"/>
      <c r="BI48" s="55"/>
    </row>
    <row r="49" spans="1:61" ht="13.5">
      <c r="A49" s="43"/>
      <c r="B49" s="107" t="s">
        <v>260</v>
      </c>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9"/>
      <c r="AO49" s="53"/>
      <c r="AP49" s="57"/>
      <c r="AQ49" s="57"/>
      <c r="AR49" s="57"/>
      <c r="AS49" s="57"/>
      <c r="AT49" s="57"/>
      <c r="AU49" s="57"/>
      <c r="AV49" s="57"/>
      <c r="AW49" s="57"/>
      <c r="AX49" s="57"/>
      <c r="AY49" s="57"/>
      <c r="AZ49" s="57"/>
      <c r="BA49" s="57"/>
      <c r="BB49" s="57"/>
      <c r="BC49" s="57"/>
      <c r="BD49" s="57"/>
      <c r="BE49" s="57"/>
      <c r="BF49" s="57"/>
      <c r="BG49" s="57"/>
      <c r="BH49" s="57"/>
      <c r="BI49" s="54"/>
    </row>
    <row r="50" spans="1:61" ht="13.5">
      <c r="A50" s="43"/>
      <c r="B50" s="52"/>
      <c r="C50" s="704" t="s">
        <v>117</v>
      </c>
      <c r="D50" s="705"/>
      <c r="E50" s="705"/>
      <c r="F50" s="705"/>
      <c r="G50" s="705"/>
      <c r="H50" s="705"/>
      <c r="I50" s="705"/>
      <c r="J50" s="705"/>
      <c r="K50" s="705"/>
      <c r="L50" s="705"/>
      <c r="M50" s="705"/>
      <c r="N50" s="705"/>
      <c r="O50" s="705"/>
      <c r="P50" s="705"/>
      <c r="Q50" s="705"/>
      <c r="R50" s="705"/>
      <c r="S50" s="705"/>
      <c r="T50" s="705"/>
      <c r="U50" s="705"/>
      <c r="V50" s="705"/>
      <c r="W50" s="705"/>
      <c r="X50" s="705"/>
      <c r="Y50" s="705"/>
      <c r="Z50" s="705"/>
      <c r="AA50" s="705"/>
      <c r="AB50" s="705"/>
      <c r="AC50" s="705"/>
      <c r="AD50" s="705"/>
      <c r="AE50" s="705"/>
      <c r="AF50" s="705"/>
      <c r="AG50" s="705"/>
      <c r="AH50" s="705"/>
      <c r="AI50" s="705"/>
      <c r="AJ50" s="705"/>
      <c r="AK50" s="705"/>
      <c r="AL50" s="705"/>
      <c r="AM50" s="705"/>
      <c r="AN50" s="705"/>
      <c r="AO50" s="705"/>
      <c r="AP50" s="705"/>
      <c r="AQ50" s="706"/>
      <c r="AR50" s="751" t="s">
        <v>234</v>
      </c>
      <c r="AS50" s="752"/>
      <c r="AT50" s="752"/>
      <c r="AU50" s="752"/>
      <c r="AV50" s="753"/>
      <c r="AW50" s="751" t="s">
        <v>264</v>
      </c>
      <c r="AX50" s="752"/>
      <c r="AY50" s="752"/>
      <c r="AZ50" s="752"/>
      <c r="BA50" s="752"/>
      <c r="BB50" s="752"/>
      <c r="BC50" s="753"/>
      <c r="BD50" s="751" t="s">
        <v>265</v>
      </c>
      <c r="BE50" s="752"/>
      <c r="BF50" s="752"/>
      <c r="BG50" s="752"/>
      <c r="BH50" s="752"/>
      <c r="BI50" s="753"/>
    </row>
    <row r="51" spans="1:61" ht="25.5" customHeight="1">
      <c r="A51" s="43"/>
      <c r="B51" s="45"/>
      <c r="C51" s="740" t="s">
        <v>170</v>
      </c>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2"/>
      <c r="AR51" s="728" t="s">
        <v>374</v>
      </c>
      <c r="AS51" s="729"/>
      <c r="AT51" s="729"/>
      <c r="AU51" s="729"/>
      <c r="AV51" s="730"/>
      <c r="AW51" s="731" t="s">
        <v>599</v>
      </c>
      <c r="AX51" s="732"/>
      <c r="AY51" s="732"/>
      <c r="AZ51" s="732"/>
      <c r="BA51" s="732"/>
      <c r="BB51" s="732"/>
      <c r="BC51" s="733"/>
      <c r="BD51" s="734">
        <v>1251</v>
      </c>
      <c r="BE51" s="735"/>
      <c r="BF51" s="735"/>
      <c r="BG51" s="735"/>
      <c r="BH51" s="735"/>
      <c r="BI51" s="736"/>
    </row>
    <row r="52" spans="1:61" ht="20.25" customHeight="1">
      <c r="A52" s="43"/>
      <c r="B52" s="45"/>
      <c r="C52" s="740" t="s">
        <v>188</v>
      </c>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741"/>
      <c r="AP52" s="741"/>
      <c r="AQ52" s="742"/>
      <c r="AR52" s="728" t="s">
        <v>374</v>
      </c>
      <c r="AS52" s="729"/>
      <c r="AT52" s="729"/>
      <c r="AU52" s="729"/>
      <c r="AV52" s="730"/>
      <c r="AW52" s="731" t="s">
        <v>599</v>
      </c>
      <c r="AX52" s="732"/>
      <c r="AY52" s="732"/>
      <c r="AZ52" s="732"/>
      <c r="BA52" s="732"/>
      <c r="BB52" s="732"/>
      <c r="BC52" s="733"/>
      <c r="BD52" s="734">
        <v>48698</v>
      </c>
      <c r="BE52" s="735"/>
      <c r="BF52" s="735"/>
      <c r="BG52" s="735"/>
      <c r="BH52" s="735"/>
      <c r="BI52" s="736"/>
    </row>
    <row r="53" spans="1:61" ht="20.25" customHeight="1">
      <c r="A53" s="43"/>
      <c r="B53" s="45"/>
      <c r="C53" s="740" t="s">
        <v>189</v>
      </c>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c r="AI53" s="741"/>
      <c r="AJ53" s="741"/>
      <c r="AK53" s="741"/>
      <c r="AL53" s="741"/>
      <c r="AM53" s="741"/>
      <c r="AN53" s="741"/>
      <c r="AO53" s="741"/>
      <c r="AP53" s="741"/>
      <c r="AQ53" s="742"/>
      <c r="AR53" s="728"/>
      <c r="AS53" s="729"/>
      <c r="AT53" s="729"/>
      <c r="AU53" s="729"/>
      <c r="AV53" s="730"/>
      <c r="AW53" s="731"/>
      <c r="AX53" s="732"/>
      <c r="AY53" s="732"/>
      <c r="AZ53" s="732"/>
      <c r="BA53" s="732"/>
      <c r="BB53" s="732"/>
      <c r="BC53" s="733"/>
      <c r="BD53" s="734"/>
      <c r="BE53" s="735"/>
      <c r="BF53" s="735"/>
      <c r="BG53" s="735"/>
      <c r="BH53" s="735"/>
      <c r="BI53" s="736"/>
    </row>
    <row r="54" spans="1:61" ht="20.25" customHeight="1">
      <c r="A54" s="43"/>
      <c r="B54" s="45"/>
      <c r="C54" s="740" t="s">
        <v>171</v>
      </c>
      <c r="D54" s="741"/>
      <c r="E54" s="741"/>
      <c r="F54" s="741"/>
      <c r="G54" s="741"/>
      <c r="H54" s="741"/>
      <c r="I54" s="741"/>
      <c r="J54" s="741"/>
      <c r="K54" s="741"/>
      <c r="L54" s="741"/>
      <c r="M54" s="741"/>
      <c r="N54" s="741"/>
      <c r="O54" s="741"/>
      <c r="P54" s="741"/>
      <c r="Q54" s="741"/>
      <c r="R54" s="741"/>
      <c r="S54" s="741"/>
      <c r="T54" s="741"/>
      <c r="U54" s="741"/>
      <c r="V54" s="741"/>
      <c r="W54" s="741"/>
      <c r="X54" s="741"/>
      <c r="Y54" s="741"/>
      <c r="Z54" s="741"/>
      <c r="AA54" s="741"/>
      <c r="AB54" s="741"/>
      <c r="AC54" s="741"/>
      <c r="AD54" s="741"/>
      <c r="AE54" s="741"/>
      <c r="AF54" s="741"/>
      <c r="AG54" s="741"/>
      <c r="AH54" s="741"/>
      <c r="AI54" s="741"/>
      <c r="AJ54" s="741"/>
      <c r="AK54" s="741"/>
      <c r="AL54" s="741"/>
      <c r="AM54" s="741"/>
      <c r="AN54" s="741"/>
      <c r="AO54" s="741"/>
      <c r="AP54" s="741"/>
      <c r="AQ54" s="742"/>
      <c r="AR54" s="728" t="s">
        <v>374</v>
      </c>
      <c r="AS54" s="729"/>
      <c r="AT54" s="729"/>
      <c r="AU54" s="729"/>
      <c r="AV54" s="730"/>
      <c r="AW54" s="731" t="s">
        <v>599</v>
      </c>
      <c r="AX54" s="732"/>
      <c r="AY54" s="732"/>
      <c r="AZ54" s="732"/>
      <c r="BA54" s="732"/>
      <c r="BB54" s="732"/>
      <c r="BC54" s="733"/>
      <c r="BD54" s="737" t="s">
        <v>501</v>
      </c>
      <c r="BE54" s="738"/>
      <c r="BF54" s="738"/>
      <c r="BG54" s="738"/>
      <c r="BH54" s="738"/>
      <c r="BI54" s="739"/>
    </row>
    <row r="55" spans="1:61" ht="19.5" customHeight="1">
      <c r="A55" s="43"/>
      <c r="B55" s="45"/>
      <c r="C55" s="743" t="s">
        <v>261</v>
      </c>
      <c r="D55" s="744"/>
      <c r="E55" s="744"/>
      <c r="F55" s="744"/>
      <c r="G55" s="744"/>
      <c r="H55" s="744"/>
      <c r="I55" s="744"/>
      <c r="J55" s="744"/>
      <c r="K55" s="744"/>
      <c r="L55" s="744"/>
      <c r="M55" s="744"/>
      <c r="N55" s="744"/>
      <c r="O55" s="744"/>
      <c r="P55" s="744"/>
      <c r="Q55" s="744"/>
      <c r="R55" s="744"/>
      <c r="S55" s="744"/>
      <c r="T55" s="744"/>
      <c r="U55" s="744"/>
      <c r="V55" s="744"/>
      <c r="W55" s="744"/>
      <c r="X55" s="744"/>
      <c r="Y55" s="744"/>
      <c r="Z55" s="744"/>
      <c r="AA55" s="744"/>
      <c r="AB55" s="744"/>
      <c r="AC55" s="744"/>
      <c r="AD55" s="744"/>
      <c r="AE55" s="744"/>
      <c r="AF55" s="744"/>
      <c r="AG55" s="744"/>
      <c r="AH55" s="744"/>
      <c r="AI55" s="744"/>
      <c r="AJ55" s="744"/>
      <c r="AK55" s="744"/>
      <c r="AL55" s="744"/>
      <c r="AM55" s="744"/>
      <c r="AN55" s="744"/>
      <c r="AO55" s="744"/>
      <c r="AP55" s="744"/>
      <c r="AQ55" s="745"/>
      <c r="AR55" s="728" t="s">
        <v>374</v>
      </c>
      <c r="AS55" s="729"/>
      <c r="AT55" s="729"/>
      <c r="AU55" s="729"/>
      <c r="AV55" s="730"/>
      <c r="AW55" s="731" t="s">
        <v>600</v>
      </c>
      <c r="AX55" s="732"/>
      <c r="AY55" s="732"/>
      <c r="AZ55" s="732"/>
      <c r="BA55" s="732"/>
      <c r="BB55" s="732"/>
      <c r="BC55" s="733"/>
      <c r="BD55" s="737" t="s">
        <v>601</v>
      </c>
      <c r="BE55" s="738"/>
      <c r="BF55" s="738"/>
      <c r="BG55" s="738"/>
      <c r="BH55" s="738"/>
      <c r="BI55" s="739"/>
    </row>
    <row r="56" spans="1:61" ht="20.25" customHeight="1">
      <c r="A56" s="43"/>
      <c r="B56" s="45"/>
      <c r="C56" s="743" t="s">
        <v>262</v>
      </c>
      <c r="D56" s="744"/>
      <c r="E56" s="744"/>
      <c r="F56" s="744"/>
      <c r="G56" s="744"/>
      <c r="H56" s="744"/>
      <c r="I56" s="744"/>
      <c r="J56" s="744"/>
      <c r="K56" s="744"/>
      <c r="L56" s="744"/>
      <c r="M56" s="744"/>
      <c r="N56" s="744"/>
      <c r="O56" s="744"/>
      <c r="P56" s="744"/>
      <c r="Q56" s="744"/>
      <c r="R56" s="744"/>
      <c r="S56" s="744"/>
      <c r="T56" s="744"/>
      <c r="U56" s="744"/>
      <c r="V56" s="744"/>
      <c r="W56" s="744"/>
      <c r="X56" s="744"/>
      <c r="Y56" s="744"/>
      <c r="Z56" s="744"/>
      <c r="AA56" s="744"/>
      <c r="AB56" s="744"/>
      <c r="AC56" s="744"/>
      <c r="AD56" s="744"/>
      <c r="AE56" s="744"/>
      <c r="AF56" s="744"/>
      <c r="AG56" s="744"/>
      <c r="AH56" s="744"/>
      <c r="AI56" s="744"/>
      <c r="AJ56" s="744"/>
      <c r="AK56" s="744"/>
      <c r="AL56" s="744"/>
      <c r="AM56" s="744"/>
      <c r="AN56" s="744"/>
      <c r="AO56" s="744"/>
      <c r="AP56" s="744"/>
      <c r="AQ56" s="745"/>
      <c r="AR56" s="728"/>
      <c r="AS56" s="729"/>
      <c r="AT56" s="729"/>
      <c r="AU56" s="729"/>
      <c r="AV56" s="730"/>
      <c r="AW56" s="731"/>
      <c r="AX56" s="732"/>
      <c r="AY56" s="732"/>
      <c r="AZ56" s="732"/>
      <c r="BA56" s="732"/>
      <c r="BB56" s="732"/>
      <c r="BC56" s="733"/>
      <c r="BD56" s="734"/>
      <c r="BE56" s="735"/>
      <c r="BF56" s="735"/>
      <c r="BG56" s="735"/>
      <c r="BH56" s="735"/>
      <c r="BI56" s="736"/>
    </row>
    <row r="57" spans="1:61" ht="20.25" customHeight="1">
      <c r="A57" s="43"/>
      <c r="B57" s="45"/>
      <c r="C57" s="115" t="s">
        <v>263</v>
      </c>
      <c r="D57" s="116"/>
      <c r="E57" s="116"/>
      <c r="F57" s="116"/>
      <c r="G57" s="124"/>
      <c r="H57" s="125" t="s">
        <v>158</v>
      </c>
      <c r="I57" s="754"/>
      <c r="J57" s="754"/>
      <c r="K57" s="754"/>
      <c r="L57" s="754"/>
      <c r="M57" s="754"/>
      <c r="N57" s="754"/>
      <c r="O57" s="754"/>
      <c r="P57" s="754"/>
      <c r="Q57" s="754"/>
      <c r="R57" s="754"/>
      <c r="S57" s="754"/>
      <c r="T57" s="754"/>
      <c r="U57" s="754"/>
      <c r="V57" s="754"/>
      <c r="W57" s="754"/>
      <c r="X57" s="754"/>
      <c r="Y57" s="754"/>
      <c r="Z57" s="754"/>
      <c r="AA57" s="754"/>
      <c r="AB57" s="754"/>
      <c r="AC57" s="754"/>
      <c r="AD57" s="754"/>
      <c r="AE57" s="754"/>
      <c r="AF57" s="754"/>
      <c r="AG57" s="754"/>
      <c r="AH57" s="754"/>
      <c r="AI57" s="754"/>
      <c r="AJ57" s="754"/>
      <c r="AK57" s="754"/>
      <c r="AL57" s="754"/>
      <c r="AM57" s="754"/>
      <c r="AN57" s="754"/>
      <c r="AO57" s="754"/>
      <c r="AP57" s="754"/>
      <c r="AQ57" s="108" t="s">
        <v>159</v>
      </c>
      <c r="AR57" s="728"/>
      <c r="AS57" s="729"/>
      <c r="AT57" s="729"/>
      <c r="AU57" s="729"/>
      <c r="AV57" s="730"/>
      <c r="AW57" s="731"/>
      <c r="AX57" s="732"/>
      <c r="AY57" s="732"/>
      <c r="AZ57" s="732"/>
      <c r="BA57" s="732"/>
      <c r="BB57" s="732"/>
      <c r="BC57" s="733"/>
      <c r="BD57" s="734"/>
      <c r="BE57" s="735"/>
      <c r="BF57" s="735"/>
      <c r="BG57" s="735"/>
      <c r="BH57" s="735"/>
      <c r="BI57" s="736"/>
    </row>
    <row r="58" spans="1:61" ht="31.5" customHeight="1">
      <c r="A58" s="40"/>
      <c r="B58" s="41"/>
      <c r="C58" s="746" t="s">
        <v>237</v>
      </c>
      <c r="D58" s="746"/>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46"/>
      <c r="AL58" s="746"/>
      <c r="AM58" s="746"/>
      <c r="AN58" s="746"/>
      <c r="AO58" s="746"/>
      <c r="AP58" s="746"/>
      <c r="AQ58" s="746"/>
      <c r="AR58" s="746"/>
      <c r="AS58" s="746"/>
      <c r="AT58" s="746"/>
      <c r="AU58" s="746"/>
      <c r="AV58" s="746"/>
      <c r="AW58" s="746"/>
      <c r="AX58" s="746"/>
      <c r="AY58" s="746"/>
      <c r="AZ58" s="746"/>
      <c r="BA58" s="746"/>
      <c r="BB58" s="746"/>
      <c r="BC58" s="746"/>
      <c r="BD58" s="746"/>
      <c r="BE58" s="746"/>
      <c r="BF58" s="746"/>
      <c r="BG58" s="746"/>
      <c r="BH58" s="746"/>
      <c r="BI58" s="747"/>
    </row>
  </sheetData>
  <sheetProtection password="CCE7" sheet="1" formatCells="0" formatColumns="0" formatRows="0" insertColumns="0" insertRows="0" insertHyperlinks="0" deleteColumns="0" deleteRows="0" sort="0" autoFilter="0" pivotTables="0"/>
  <mergeCells count="199">
    <mergeCell ref="C41:I41"/>
    <mergeCell ref="J41:Z41"/>
    <mergeCell ref="AA41:AE41"/>
    <mergeCell ref="AF41:AH41"/>
    <mergeCell ref="AI41:AM41"/>
    <mergeCell ref="AN41:AR41"/>
    <mergeCell ref="AS41:AW41"/>
    <mergeCell ref="AX41:BI41"/>
    <mergeCell ref="C39:I39"/>
    <mergeCell ref="J39:Z39"/>
    <mergeCell ref="AA39:AE39"/>
    <mergeCell ref="AF39:AH39"/>
    <mergeCell ref="AI39:AM39"/>
    <mergeCell ref="AN39:AR39"/>
    <mergeCell ref="AS39:AW39"/>
    <mergeCell ref="AX39:BI39"/>
    <mergeCell ref="C42:I42"/>
    <mergeCell ref="J42:Z42"/>
    <mergeCell ref="AA42:AE42"/>
    <mergeCell ref="AF42:AH42"/>
    <mergeCell ref="AI42:AM42"/>
    <mergeCell ref="AN42:AR42"/>
    <mergeCell ref="AS42:AW42"/>
    <mergeCell ref="AX42:BI42"/>
    <mergeCell ref="C40:I40"/>
    <mergeCell ref="J40:Z40"/>
    <mergeCell ref="AA40:AE40"/>
    <mergeCell ref="AF40:AH40"/>
    <mergeCell ref="AI40:AM40"/>
    <mergeCell ref="AN40:AR40"/>
    <mergeCell ref="AS40:AW40"/>
    <mergeCell ref="AX40:BI40"/>
    <mergeCell ref="AA37:AE37"/>
    <mergeCell ref="AF37:AH37"/>
    <mergeCell ref="AI37:AM37"/>
    <mergeCell ref="AN37:AR37"/>
    <mergeCell ref="AS37:AW37"/>
    <mergeCell ref="AX37:BI37"/>
    <mergeCell ref="C38:I38"/>
    <mergeCell ref="J38:Z38"/>
    <mergeCell ref="AA38:AE38"/>
    <mergeCell ref="AF38:AH38"/>
    <mergeCell ref="AI38:AM38"/>
    <mergeCell ref="AN38:AR38"/>
    <mergeCell ref="AS38:AW38"/>
    <mergeCell ref="AX38:BI38"/>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Q11:T11"/>
    <mergeCell ref="Q12:T12"/>
    <mergeCell ref="AR56:AV56"/>
    <mergeCell ref="AW56:BC56"/>
    <mergeCell ref="BD56:BI56"/>
    <mergeCell ref="AR57:AV57"/>
    <mergeCell ref="AW57:BC57"/>
    <mergeCell ref="BD57:BI57"/>
    <mergeCell ref="I57:AP57"/>
    <mergeCell ref="AR55:AV55"/>
    <mergeCell ref="AW55:BC55"/>
    <mergeCell ref="BD55:BI55"/>
    <mergeCell ref="AO46:AS46"/>
    <mergeCell ref="AN33:BI33"/>
    <mergeCell ref="AT45:AY46"/>
    <mergeCell ref="AZ45:BB46"/>
    <mergeCell ref="BC45:BF46"/>
    <mergeCell ref="BG45:BI46"/>
    <mergeCell ref="C47:I47"/>
    <mergeCell ref="J47:O47"/>
    <mergeCell ref="P47:V47"/>
    <mergeCell ref="Z47:AD47"/>
    <mergeCell ref="C58:BI58"/>
    <mergeCell ref="Y10:AJ10"/>
    <mergeCell ref="Y12:AJ12"/>
    <mergeCell ref="AR50:AV50"/>
    <mergeCell ref="AW50:BC50"/>
    <mergeCell ref="BD50:BI50"/>
    <mergeCell ref="C51:AQ51"/>
    <mergeCell ref="C52:AQ52"/>
    <mergeCell ref="C53:AQ53"/>
    <mergeCell ref="C54:AQ54"/>
    <mergeCell ref="C55:AQ55"/>
    <mergeCell ref="C56:AQ56"/>
    <mergeCell ref="AR51:AV51"/>
    <mergeCell ref="AW51:BC51"/>
    <mergeCell ref="BD51:BI51"/>
    <mergeCell ref="AR52:AV52"/>
    <mergeCell ref="AW52:BC52"/>
    <mergeCell ref="BD52:BI52"/>
    <mergeCell ref="AR53:AV53"/>
    <mergeCell ref="AW53:BC53"/>
    <mergeCell ref="BD53:BI53"/>
    <mergeCell ref="AR54:AV54"/>
    <mergeCell ref="AW54:BC54"/>
    <mergeCell ref="BD54:BI54"/>
    <mergeCell ref="AZ47:BB47"/>
    <mergeCell ref="BC47:BF47"/>
    <mergeCell ref="BG47:BI47"/>
    <mergeCell ref="C45:I46"/>
    <mergeCell ref="J45:O46"/>
    <mergeCell ref="P45:V46"/>
    <mergeCell ref="W45:Y46"/>
    <mergeCell ref="Z45:AD46"/>
    <mergeCell ref="AE45:AH46"/>
    <mergeCell ref="AI45:AS45"/>
    <mergeCell ref="AI46:AN46"/>
    <mergeCell ref="AX35:BI35"/>
    <mergeCell ref="AX34:BI34"/>
    <mergeCell ref="Q25:T25"/>
    <mergeCell ref="Q26:T26"/>
    <mergeCell ref="C33:I34"/>
    <mergeCell ref="J33:Z34"/>
    <mergeCell ref="AA33:AE34"/>
    <mergeCell ref="AI33:AM34"/>
    <mergeCell ref="AN34:AR34"/>
    <mergeCell ref="AS34:AW34"/>
    <mergeCell ref="C50:AQ50"/>
    <mergeCell ref="W47:Y47"/>
    <mergeCell ref="C35:I35"/>
    <mergeCell ref="J35:Z35"/>
    <mergeCell ref="AA35:AE35"/>
    <mergeCell ref="AI35:AM35"/>
    <mergeCell ref="AN35:AR35"/>
    <mergeCell ref="AS35:AW35"/>
    <mergeCell ref="AF33:AH34"/>
    <mergeCell ref="AF35:AH35"/>
    <mergeCell ref="AE47:AH47"/>
    <mergeCell ref="AI47:AN47"/>
    <mergeCell ref="AO47:AS47"/>
    <mergeCell ref="AT47:AY47"/>
    <mergeCell ref="C36:I36"/>
    <mergeCell ref="J36:Z36"/>
    <mergeCell ref="AA36:AE36"/>
    <mergeCell ref="AF36:AH36"/>
    <mergeCell ref="AI36:AM36"/>
    <mergeCell ref="AN36:AR36"/>
    <mergeCell ref="AS36:AW36"/>
    <mergeCell ref="AX36:BI36"/>
    <mergeCell ref="C37:I37"/>
    <mergeCell ref="J37:Z37"/>
    <mergeCell ref="BF6:BI6"/>
    <mergeCell ref="Q7:T7"/>
    <mergeCell ref="Q8:T8"/>
    <mergeCell ref="Q9:T9"/>
    <mergeCell ref="Q10:T10"/>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AK6:AN6"/>
    <mergeCell ref="AR15:BI15"/>
    <mergeCell ref="BF14:BI14"/>
    <mergeCell ref="C30:T30"/>
    <mergeCell ref="C22:P22"/>
    <mergeCell ref="W26:AN26"/>
    <mergeCell ref="Q24:T24"/>
    <mergeCell ref="Q27:T27"/>
    <mergeCell ref="C28:T29"/>
    <mergeCell ref="Q21:T21"/>
    <mergeCell ref="Q22:T22"/>
    <mergeCell ref="Q23:T23"/>
    <mergeCell ref="Q14:T14"/>
    <mergeCell ref="Q15:T15"/>
    <mergeCell ref="Q16:T16"/>
    <mergeCell ref="Q17:T17"/>
    <mergeCell ref="Q18:T18"/>
    <mergeCell ref="Q20:T20"/>
  </mergeCells>
  <dataValidations count="2">
    <dataValidation type="list" allowBlank="1" showInputMessage="1" showErrorMessage="1" sqref="AR51:AR57 AF35:AF42">
      <formula1>"○"</formula1>
    </dataValidation>
    <dataValidation type="list" allowBlank="1" showInputMessage="1" showErrorMessage="1" sqref="AN35:AN42">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94"/>
  <sheetViews>
    <sheetView view="pageBreakPreview" zoomScaleSheetLayoutView="100" zoomScalePageLayoutView="0" workbookViewId="0" topLeftCell="A1">
      <selection activeCell="A1" sqref="A1"/>
    </sheetView>
  </sheetViews>
  <sheetFormatPr defaultColWidth="9.140625" defaultRowHeight="18.75" customHeight="1"/>
  <cols>
    <col min="1" max="1" width="3.7109375" style="166" customWidth="1"/>
    <col min="2" max="2" width="3.421875" style="166" customWidth="1"/>
    <col min="3" max="3" width="36.140625" style="166" customWidth="1"/>
    <col min="4" max="7" width="11.421875" style="166" customWidth="1"/>
    <col min="8" max="16384" width="9.00390625" style="166" customWidth="1"/>
  </cols>
  <sheetData>
    <row r="1" spans="1:7" ht="18.75" customHeight="1">
      <c r="A1" s="191"/>
      <c r="B1" s="191"/>
      <c r="C1" s="191"/>
      <c r="D1" s="190"/>
      <c r="E1" s="190"/>
      <c r="G1" s="190" t="s">
        <v>904</v>
      </c>
    </row>
    <row r="2" spans="1:7" ht="18.75" customHeight="1">
      <c r="A2" s="768" t="s">
        <v>912</v>
      </c>
      <c r="B2" s="768"/>
      <c r="C2" s="768"/>
      <c r="D2" s="768"/>
      <c r="E2" s="768"/>
      <c r="F2" s="768"/>
      <c r="G2" s="768"/>
    </row>
    <row r="3" spans="1:7" s="187" customFormat="1" ht="18.75" customHeight="1">
      <c r="A3" s="189"/>
      <c r="B3" s="189"/>
      <c r="C3" s="189"/>
      <c r="D3" s="188"/>
      <c r="E3" s="188"/>
      <c r="F3" s="188"/>
      <c r="G3" s="188"/>
    </row>
    <row r="4" spans="1:7" ht="18.75" customHeight="1">
      <c r="A4" s="769" t="s">
        <v>696</v>
      </c>
      <c r="B4" s="769"/>
      <c r="C4" s="769"/>
      <c r="D4" s="769"/>
      <c r="E4" s="769"/>
      <c r="F4" s="769"/>
      <c r="G4" s="769"/>
    </row>
    <row r="5" spans="1:7" ht="18.75" customHeight="1">
      <c r="A5" s="186"/>
      <c r="B5" s="186"/>
      <c r="C5" s="186"/>
      <c r="D5" s="186"/>
      <c r="E5" s="186"/>
      <c r="F5" s="186"/>
      <c r="G5" s="186" t="s">
        <v>695</v>
      </c>
    </row>
    <row r="6" spans="1:7" ht="18.75" customHeight="1">
      <c r="A6" s="770" t="s">
        <v>694</v>
      </c>
      <c r="B6" s="771"/>
      <c r="C6" s="772"/>
      <c r="D6" s="181" t="s">
        <v>693</v>
      </c>
      <c r="E6" s="181" t="s">
        <v>692</v>
      </c>
      <c r="F6" s="181" t="s">
        <v>691</v>
      </c>
      <c r="G6" s="181" t="s">
        <v>690</v>
      </c>
    </row>
    <row r="7" spans="1:7" ht="18.75" customHeight="1">
      <c r="A7" s="775" t="s">
        <v>706</v>
      </c>
      <c r="B7" s="775" t="s">
        <v>628</v>
      </c>
      <c r="C7" s="183" t="s">
        <v>705</v>
      </c>
      <c r="D7" s="178"/>
      <c r="E7" s="178"/>
      <c r="F7" s="179"/>
      <c r="G7" s="176"/>
    </row>
    <row r="8" spans="1:7" ht="18.75" customHeight="1">
      <c r="A8" s="776"/>
      <c r="B8" s="776"/>
      <c r="C8" s="183" t="s">
        <v>704</v>
      </c>
      <c r="D8" s="178">
        <v>16569000</v>
      </c>
      <c r="E8" s="178">
        <v>15503152</v>
      </c>
      <c r="F8" s="179">
        <f>D8-E8</f>
        <v>1065848</v>
      </c>
      <c r="G8" s="176"/>
    </row>
    <row r="9" spans="1:7" ht="18.75" customHeight="1">
      <c r="A9" s="776"/>
      <c r="B9" s="776"/>
      <c r="C9" s="183"/>
      <c r="D9" s="178"/>
      <c r="E9" s="178"/>
      <c r="F9" s="179"/>
      <c r="G9" s="176"/>
    </row>
    <row r="10" spans="1:7" ht="18.75" customHeight="1">
      <c r="A10" s="776"/>
      <c r="B10" s="777"/>
      <c r="C10" s="181" t="s">
        <v>703</v>
      </c>
      <c r="D10" s="174">
        <f>SUM(D7:D9)</f>
        <v>16569000</v>
      </c>
      <c r="E10" s="174">
        <f>SUM(E7:E9)</f>
        <v>15503152</v>
      </c>
      <c r="F10" s="168">
        <f>D10-E10</f>
        <v>1065848</v>
      </c>
      <c r="G10" s="167"/>
    </row>
    <row r="11" spans="1:7" ht="18.75" customHeight="1">
      <c r="A11" s="776"/>
      <c r="B11" s="775" t="s">
        <v>644</v>
      </c>
      <c r="C11" s="183" t="s">
        <v>702</v>
      </c>
      <c r="D11" s="178"/>
      <c r="E11" s="178"/>
      <c r="F11" s="179"/>
      <c r="G11" s="176"/>
    </row>
    <row r="12" spans="1:7" ht="18.75" customHeight="1">
      <c r="A12" s="776"/>
      <c r="B12" s="776"/>
      <c r="C12" s="183" t="s">
        <v>701</v>
      </c>
      <c r="D12" s="178">
        <v>16569000</v>
      </c>
      <c r="E12" s="178">
        <v>15791189</v>
      </c>
      <c r="F12" s="179">
        <f>D12-E12</f>
        <v>777811</v>
      </c>
      <c r="G12" s="176"/>
    </row>
    <row r="13" spans="1:7" ht="18.75" customHeight="1">
      <c r="A13" s="776"/>
      <c r="B13" s="776"/>
      <c r="C13" s="183"/>
      <c r="D13" s="178"/>
      <c r="E13" s="178"/>
      <c r="F13" s="179"/>
      <c r="G13" s="176"/>
    </row>
    <row r="14" spans="1:7" ht="18.75" customHeight="1">
      <c r="A14" s="776"/>
      <c r="B14" s="776"/>
      <c r="C14" s="183"/>
      <c r="D14" s="178"/>
      <c r="E14" s="178"/>
      <c r="F14" s="179"/>
      <c r="G14" s="176"/>
    </row>
    <row r="15" spans="1:7" ht="18.75" customHeight="1">
      <c r="A15" s="776"/>
      <c r="B15" s="777"/>
      <c r="C15" s="181" t="s">
        <v>700</v>
      </c>
      <c r="D15" s="174">
        <f>SUM(D11:D14)</f>
        <v>16569000</v>
      </c>
      <c r="E15" s="174">
        <f>SUM(E11:E14)</f>
        <v>15791189</v>
      </c>
      <c r="F15" s="168">
        <f>D15-E15</f>
        <v>777811</v>
      </c>
      <c r="G15" s="167"/>
    </row>
    <row r="16" spans="1:7" ht="18.75" customHeight="1">
      <c r="A16" s="777"/>
      <c r="B16" s="773" t="s">
        <v>699</v>
      </c>
      <c r="C16" s="774"/>
      <c r="D16" s="169">
        <f>D10-D15</f>
        <v>0</v>
      </c>
      <c r="E16" s="169">
        <f>E10-E15</f>
        <v>-288037</v>
      </c>
      <c r="F16" s="168">
        <f>D16-E16</f>
        <v>288037</v>
      </c>
      <c r="G16" s="167"/>
    </row>
    <row r="17" spans="1:7" ht="18.75" customHeight="1">
      <c r="A17" s="775" t="s">
        <v>698</v>
      </c>
      <c r="B17" s="775" t="s">
        <v>689</v>
      </c>
      <c r="C17" s="184" t="s">
        <v>688</v>
      </c>
      <c r="D17" s="185">
        <v>7519000</v>
      </c>
      <c r="E17" s="185">
        <v>8170000</v>
      </c>
      <c r="F17" s="180">
        <f aca="true" t="shared" si="0" ref="F17:F48">D17-E17</f>
        <v>-651000</v>
      </c>
      <c r="G17" s="184"/>
    </row>
    <row r="18" spans="1:7" ht="18.75" customHeight="1">
      <c r="A18" s="776"/>
      <c r="B18" s="776"/>
      <c r="C18" s="183" t="s">
        <v>687</v>
      </c>
      <c r="D18" s="178">
        <v>7300000</v>
      </c>
      <c r="E18" s="178">
        <v>6752051</v>
      </c>
      <c r="F18" s="179">
        <f t="shared" si="0"/>
        <v>547949</v>
      </c>
      <c r="G18" s="176"/>
    </row>
    <row r="19" spans="1:7" ht="18.75" customHeight="1">
      <c r="A19" s="776"/>
      <c r="B19" s="776"/>
      <c r="C19" s="183" t="s">
        <v>686</v>
      </c>
      <c r="D19" s="178">
        <v>0</v>
      </c>
      <c r="E19" s="178">
        <v>0</v>
      </c>
      <c r="F19" s="179">
        <f t="shared" si="0"/>
        <v>0</v>
      </c>
      <c r="G19" s="176"/>
    </row>
    <row r="20" spans="1:7" ht="18.75" customHeight="1">
      <c r="A20" s="776"/>
      <c r="B20" s="776"/>
      <c r="C20" s="183" t="s">
        <v>685</v>
      </c>
      <c r="D20" s="178">
        <v>70437000</v>
      </c>
      <c r="E20" s="178">
        <v>62899410</v>
      </c>
      <c r="F20" s="179">
        <f t="shared" si="0"/>
        <v>7537590</v>
      </c>
      <c r="G20" s="176"/>
    </row>
    <row r="21" spans="1:7" ht="18.75" customHeight="1">
      <c r="A21" s="776"/>
      <c r="B21" s="776"/>
      <c r="C21" s="183" t="s">
        <v>684</v>
      </c>
      <c r="D21" s="178">
        <v>0</v>
      </c>
      <c r="E21" s="178">
        <v>128475</v>
      </c>
      <c r="F21" s="179">
        <f t="shared" si="0"/>
        <v>-128475</v>
      </c>
      <c r="G21" s="176"/>
    </row>
    <row r="22" spans="1:7" ht="18.75" customHeight="1">
      <c r="A22" s="776"/>
      <c r="B22" s="776"/>
      <c r="C22" s="183" t="s">
        <v>683</v>
      </c>
      <c r="D22" s="178">
        <v>193922000</v>
      </c>
      <c r="E22" s="178">
        <v>164531603</v>
      </c>
      <c r="F22" s="179">
        <f t="shared" si="0"/>
        <v>29390397</v>
      </c>
      <c r="G22" s="176"/>
    </row>
    <row r="23" spans="1:7" ht="18.75" customHeight="1">
      <c r="A23" s="776"/>
      <c r="B23" s="776"/>
      <c r="C23" s="183" t="s">
        <v>682</v>
      </c>
      <c r="D23" s="178">
        <v>32022000</v>
      </c>
      <c r="E23" s="178">
        <v>30872777</v>
      </c>
      <c r="F23" s="179">
        <f t="shared" si="0"/>
        <v>1149223</v>
      </c>
      <c r="G23" s="176"/>
    </row>
    <row r="24" spans="1:7" ht="18.75" customHeight="1">
      <c r="A24" s="776"/>
      <c r="B24" s="776"/>
      <c r="C24" s="183" t="s">
        <v>681</v>
      </c>
      <c r="D24" s="178">
        <v>0</v>
      </c>
      <c r="E24" s="178">
        <v>0</v>
      </c>
      <c r="F24" s="179">
        <f t="shared" si="0"/>
        <v>0</v>
      </c>
      <c r="G24" s="176"/>
    </row>
    <row r="25" spans="1:7" ht="18.75" customHeight="1">
      <c r="A25" s="776"/>
      <c r="B25" s="776"/>
      <c r="C25" s="183" t="s">
        <v>680</v>
      </c>
      <c r="D25" s="178">
        <v>700000</v>
      </c>
      <c r="E25" s="178">
        <v>613344</v>
      </c>
      <c r="F25" s="179">
        <f t="shared" si="0"/>
        <v>86656</v>
      </c>
      <c r="G25" s="176"/>
    </row>
    <row r="26" spans="1:7" ht="18.75" customHeight="1">
      <c r="A26" s="776"/>
      <c r="B26" s="776"/>
      <c r="C26" s="183" t="s">
        <v>679</v>
      </c>
      <c r="D26" s="178">
        <v>0</v>
      </c>
      <c r="E26" s="178">
        <v>0</v>
      </c>
      <c r="F26" s="179">
        <f t="shared" si="0"/>
        <v>0</v>
      </c>
      <c r="G26" s="176"/>
    </row>
    <row r="27" spans="1:7" ht="18.75" customHeight="1">
      <c r="A27" s="776"/>
      <c r="B27" s="776"/>
      <c r="C27" s="183" t="s">
        <v>678</v>
      </c>
      <c r="D27" s="178">
        <v>0</v>
      </c>
      <c r="E27" s="178">
        <v>0</v>
      </c>
      <c r="F27" s="179">
        <f t="shared" si="0"/>
        <v>0</v>
      </c>
      <c r="G27" s="176"/>
    </row>
    <row r="28" spans="1:7" ht="18.75" customHeight="1">
      <c r="A28" s="776"/>
      <c r="B28" s="776"/>
      <c r="C28" s="183" t="s">
        <v>677</v>
      </c>
      <c r="D28" s="178">
        <v>362657000</v>
      </c>
      <c r="E28" s="178">
        <v>333079192</v>
      </c>
      <c r="F28" s="179">
        <f t="shared" si="0"/>
        <v>29577808</v>
      </c>
      <c r="G28" s="176"/>
    </row>
    <row r="29" spans="1:7" ht="18.75" customHeight="1">
      <c r="A29" s="776"/>
      <c r="B29" s="776"/>
      <c r="C29" s="183" t="s">
        <v>676</v>
      </c>
      <c r="D29" s="178">
        <v>40000</v>
      </c>
      <c r="E29" s="178">
        <v>593580</v>
      </c>
      <c r="F29" s="179">
        <f t="shared" si="0"/>
        <v>-553580</v>
      </c>
      <c r="G29" s="176"/>
    </row>
    <row r="30" spans="1:7" ht="18.75" customHeight="1">
      <c r="A30" s="776"/>
      <c r="B30" s="776"/>
      <c r="C30" s="183" t="s">
        <v>675</v>
      </c>
      <c r="D30" s="178">
        <v>139840000</v>
      </c>
      <c r="E30" s="178">
        <v>142259956</v>
      </c>
      <c r="F30" s="179">
        <f t="shared" si="0"/>
        <v>-2419956</v>
      </c>
      <c r="G30" s="176"/>
    </row>
    <row r="31" spans="1:7" ht="18.75" customHeight="1">
      <c r="A31" s="776"/>
      <c r="B31" s="776"/>
      <c r="C31" s="176" t="s">
        <v>674</v>
      </c>
      <c r="D31" s="178">
        <v>0</v>
      </c>
      <c r="E31" s="178">
        <v>0</v>
      </c>
      <c r="F31" s="179">
        <f t="shared" si="0"/>
        <v>0</v>
      </c>
      <c r="G31" s="176"/>
    </row>
    <row r="32" spans="1:7" ht="18.75" customHeight="1">
      <c r="A32" s="776"/>
      <c r="B32" s="776"/>
      <c r="C32" s="176" t="s">
        <v>673</v>
      </c>
      <c r="D32" s="178">
        <v>40334000</v>
      </c>
      <c r="E32" s="178">
        <v>39779404</v>
      </c>
      <c r="F32" s="179">
        <f t="shared" si="0"/>
        <v>554596</v>
      </c>
      <c r="G32" s="176"/>
    </row>
    <row r="33" spans="1:7" ht="18.75" customHeight="1">
      <c r="A33" s="776"/>
      <c r="B33" s="776"/>
      <c r="C33" s="176" t="s">
        <v>672</v>
      </c>
      <c r="D33" s="178">
        <v>67000</v>
      </c>
      <c r="E33" s="178">
        <v>341982</v>
      </c>
      <c r="F33" s="179">
        <f t="shared" si="0"/>
        <v>-274982</v>
      </c>
      <c r="G33" s="176"/>
    </row>
    <row r="34" spans="1:7" ht="18.75" customHeight="1">
      <c r="A34" s="776"/>
      <c r="B34" s="776"/>
      <c r="C34" s="176" t="s">
        <v>671</v>
      </c>
      <c r="D34" s="178">
        <v>0</v>
      </c>
      <c r="E34" s="178">
        <v>2764488</v>
      </c>
      <c r="F34" s="179">
        <f t="shared" si="0"/>
        <v>-2764488</v>
      </c>
      <c r="G34" s="176"/>
    </row>
    <row r="35" spans="1:7" ht="18.75" customHeight="1">
      <c r="A35" s="776"/>
      <c r="B35" s="776"/>
      <c r="C35" s="176" t="s">
        <v>670</v>
      </c>
      <c r="D35" s="178">
        <v>0</v>
      </c>
      <c r="E35" s="178">
        <v>0</v>
      </c>
      <c r="F35" s="179">
        <f t="shared" si="0"/>
        <v>0</v>
      </c>
      <c r="G35" s="176"/>
    </row>
    <row r="36" spans="1:7" ht="18.75" customHeight="1">
      <c r="A36" s="776"/>
      <c r="B36" s="776"/>
      <c r="C36" s="176" t="s">
        <v>669</v>
      </c>
      <c r="D36" s="178">
        <v>1942000</v>
      </c>
      <c r="E36" s="178">
        <v>1989029</v>
      </c>
      <c r="F36" s="179">
        <f t="shared" si="0"/>
        <v>-47029</v>
      </c>
      <c r="G36" s="176"/>
    </row>
    <row r="37" spans="1:7" ht="18.75" customHeight="1">
      <c r="A37" s="776"/>
      <c r="B37" s="776"/>
      <c r="C37" s="176" t="s">
        <v>668</v>
      </c>
      <c r="D37" s="178">
        <v>7343000</v>
      </c>
      <c r="E37" s="178">
        <v>11927417</v>
      </c>
      <c r="F37" s="179">
        <f t="shared" si="0"/>
        <v>-4584417</v>
      </c>
      <c r="G37" s="176"/>
    </row>
    <row r="38" spans="1:7" ht="18.75" customHeight="1">
      <c r="A38" s="776"/>
      <c r="B38" s="776"/>
      <c r="C38" s="176" t="s">
        <v>667</v>
      </c>
      <c r="D38" s="178">
        <v>101135000</v>
      </c>
      <c r="E38" s="178">
        <v>104783295</v>
      </c>
      <c r="F38" s="177">
        <f t="shared" si="0"/>
        <v>-3648295</v>
      </c>
      <c r="G38" s="176"/>
    </row>
    <row r="39" spans="1:7" ht="18.75" customHeight="1">
      <c r="A39" s="776"/>
      <c r="B39" s="777"/>
      <c r="C39" s="181" t="s">
        <v>895</v>
      </c>
      <c r="D39" s="174">
        <f>SUM(D17:D38)</f>
        <v>965258000</v>
      </c>
      <c r="E39" s="174">
        <f>SUM(E17:E38)</f>
        <v>911486003</v>
      </c>
      <c r="F39" s="180">
        <f t="shared" si="0"/>
        <v>53771997</v>
      </c>
      <c r="G39" s="167"/>
    </row>
    <row r="40" spans="1:7" ht="18.75" customHeight="1">
      <c r="A40" s="776"/>
      <c r="B40" s="775" t="s">
        <v>644</v>
      </c>
      <c r="C40" s="182" t="s">
        <v>666</v>
      </c>
      <c r="D40" s="178">
        <v>635976000</v>
      </c>
      <c r="E40" s="178">
        <v>582414750</v>
      </c>
      <c r="F40" s="180">
        <f t="shared" si="0"/>
        <v>53561250</v>
      </c>
      <c r="G40" s="176"/>
    </row>
    <row r="41" spans="1:7" ht="18.75" customHeight="1">
      <c r="A41" s="776"/>
      <c r="B41" s="776"/>
      <c r="C41" s="182" t="s">
        <v>665</v>
      </c>
      <c r="D41" s="178">
        <v>16791000</v>
      </c>
      <c r="E41" s="178">
        <v>15395733</v>
      </c>
      <c r="F41" s="179">
        <f t="shared" si="0"/>
        <v>1395267</v>
      </c>
      <c r="G41" s="176"/>
    </row>
    <row r="42" spans="1:7" ht="18.75" customHeight="1">
      <c r="A42" s="776"/>
      <c r="B42" s="776"/>
      <c r="C42" s="182" t="s">
        <v>664</v>
      </c>
      <c r="D42" s="178">
        <v>183161000</v>
      </c>
      <c r="E42" s="178">
        <v>165084588</v>
      </c>
      <c r="F42" s="179">
        <f t="shared" si="0"/>
        <v>18076412</v>
      </c>
      <c r="G42" s="176"/>
    </row>
    <row r="43" spans="1:7" ht="18.75" customHeight="1">
      <c r="A43" s="776"/>
      <c r="B43" s="776"/>
      <c r="C43" s="182" t="s">
        <v>663</v>
      </c>
      <c r="D43" s="178">
        <v>0</v>
      </c>
      <c r="E43" s="178">
        <v>0</v>
      </c>
      <c r="F43" s="179">
        <f t="shared" si="0"/>
        <v>0</v>
      </c>
      <c r="G43" s="176"/>
    </row>
    <row r="44" spans="1:7" ht="18.75" customHeight="1">
      <c r="A44" s="776"/>
      <c r="B44" s="776"/>
      <c r="C44" s="182" t="s">
        <v>662</v>
      </c>
      <c r="D44" s="178">
        <v>0</v>
      </c>
      <c r="E44" s="178">
        <v>0</v>
      </c>
      <c r="F44" s="179">
        <f t="shared" si="0"/>
        <v>0</v>
      </c>
      <c r="G44" s="176"/>
    </row>
    <row r="45" spans="1:7" ht="18.75" customHeight="1">
      <c r="A45" s="776"/>
      <c r="B45" s="776"/>
      <c r="C45" s="182" t="s">
        <v>661</v>
      </c>
      <c r="D45" s="178">
        <v>0</v>
      </c>
      <c r="E45" s="178">
        <v>0</v>
      </c>
      <c r="F45" s="179">
        <f t="shared" si="0"/>
        <v>0</v>
      </c>
      <c r="G45" s="176"/>
    </row>
    <row r="46" spans="1:7" ht="18.75" customHeight="1">
      <c r="A46" s="776"/>
      <c r="B46" s="776"/>
      <c r="C46" s="176" t="s">
        <v>660</v>
      </c>
      <c r="D46" s="178">
        <v>0</v>
      </c>
      <c r="E46" s="178">
        <v>0</v>
      </c>
      <c r="F46" s="179">
        <f t="shared" si="0"/>
        <v>0</v>
      </c>
      <c r="G46" s="176"/>
    </row>
    <row r="47" spans="1:7" ht="18.75" customHeight="1">
      <c r="A47" s="776"/>
      <c r="B47" s="776"/>
      <c r="C47" s="182" t="s">
        <v>659</v>
      </c>
      <c r="D47" s="178">
        <v>0</v>
      </c>
      <c r="E47" s="178">
        <v>0</v>
      </c>
      <c r="F47" s="179">
        <f t="shared" si="0"/>
        <v>0</v>
      </c>
      <c r="G47" s="176"/>
    </row>
    <row r="48" spans="1:7" ht="18.75" customHeight="1">
      <c r="A48" s="776"/>
      <c r="B48" s="776"/>
      <c r="C48" s="182" t="s">
        <v>658</v>
      </c>
      <c r="D48" s="178">
        <v>5465000</v>
      </c>
      <c r="E48" s="178">
        <v>5536381</v>
      </c>
      <c r="F48" s="179">
        <f t="shared" si="0"/>
        <v>-71381</v>
      </c>
      <c r="G48" s="176"/>
    </row>
    <row r="49" spans="1:7" ht="18.75" customHeight="1">
      <c r="A49" s="776"/>
      <c r="B49" s="776"/>
      <c r="C49" s="182" t="s">
        <v>657</v>
      </c>
      <c r="D49" s="178">
        <v>0</v>
      </c>
      <c r="E49" s="178">
        <v>49000</v>
      </c>
      <c r="F49" s="179">
        <f aca="true" t="shared" si="1" ref="F49:F78">D49-E49</f>
        <v>-49000</v>
      </c>
      <c r="G49" s="176"/>
    </row>
    <row r="50" spans="1:7" ht="18.75" customHeight="1">
      <c r="A50" s="776"/>
      <c r="B50" s="776"/>
      <c r="C50" s="182" t="s">
        <v>656</v>
      </c>
      <c r="D50" s="178">
        <v>0</v>
      </c>
      <c r="E50" s="178">
        <v>0</v>
      </c>
      <c r="F50" s="179">
        <f t="shared" si="1"/>
        <v>0</v>
      </c>
      <c r="G50" s="176"/>
    </row>
    <row r="51" spans="1:7" ht="18.75" customHeight="1">
      <c r="A51" s="776"/>
      <c r="B51" s="776"/>
      <c r="C51" s="182" t="s">
        <v>655</v>
      </c>
      <c r="D51" s="178">
        <v>115000</v>
      </c>
      <c r="E51" s="178">
        <v>269218</v>
      </c>
      <c r="F51" s="179">
        <f t="shared" si="1"/>
        <v>-154218</v>
      </c>
      <c r="G51" s="176"/>
    </row>
    <row r="52" spans="1:7" ht="18.75" customHeight="1">
      <c r="A52" s="776"/>
      <c r="B52" s="776"/>
      <c r="C52" s="182" t="s">
        <v>654</v>
      </c>
      <c r="D52" s="178">
        <v>0</v>
      </c>
      <c r="E52" s="178">
        <v>0</v>
      </c>
      <c r="F52" s="179">
        <f t="shared" si="1"/>
        <v>0</v>
      </c>
      <c r="G52" s="176"/>
    </row>
    <row r="53" spans="1:7" ht="18.75" customHeight="1">
      <c r="A53" s="776"/>
      <c r="B53" s="776"/>
      <c r="C53" s="182" t="s">
        <v>653</v>
      </c>
      <c r="D53" s="178">
        <v>7343000</v>
      </c>
      <c r="E53" s="178">
        <v>11927417</v>
      </c>
      <c r="F53" s="179">
        <f t="shared" si="1"/>
        <v>-4584417</v>
      </c>
      <c r="G53" s="176"/>
    </row>
    <row r="54" spans="1:7" ht="18.75" customHeight="1">
      <c r="A54" s="776"/>
      <c r="B54" s="776"/>
      <c r="C54" s="182" t="s">
        <v>652</v>
      </c>
      <c r="D54" s="178">
        <v>101135000</v>
      </c>
      <c r="E54" s="178">
        <v>104783295</v>
      </c>
      <c r="F54" s="177">
        <f t="shared" si="1"/>
        <v>-3648295</v>
      </c>
      <c r="G54" s="176"/>
    </row>
    <row r="55" spans="1:7" ht="18.75" customHeight="1">
      <c r="A55" s="776"/>
      <c r="B55" s="777"/>
      <c r="C55" s="181" t="s">
        <v>896</v>
      </c>
      <c r="D55" s="174">
        <f>SUM(D40:D54)</f>
        <v>949986000</v>
      </c>
      <c r="E55" s="174">
        <f>SUM(E40:E54)</f>
        <v>885460382</v>
      </c>
      <c r="F55" s="180">
        <f t="shared" si="1"/>
        <v>64525618</v>
      </c>
      <c r="G55" s="167"/>
    </row>
    <row r="56" spans="1:7" ht="18.75" customHeight="1">
      <c r="A56" s="777"/>
      <c r="B56" s="773" t="s">
        <v>897</v>
      </c>
      <c r="C56" s="774"/>
      <c r="D56" s="169">
        <f>D39-D55</f>
        <v>15272000</v>
      </c>
      <c r="E56" s="169">
        <f>E39-E55</f>
        <v>26025621</v>
      </c>
      <c r="F56" s="168">
        <f t="shared" si="1"/>
        <v>-10753621</v>
      </c>
      <c r="G56" s="167"/>
    </row>
    <row r="57" spans="1:7" ht="18.75" customHeight="1">
      <c r="A57" s="775" t="s">
        <v>651</v>
      </c>
      <c r="B57" s="775" t="s">
        <v>628</v>
      </c>
      <c r="C57" s="176" t="s">
        <v>650</v>
      </c>
      <c r="D57" s="178">
        <v>0</v>
      </c>
      <c r="E57" s="178">
        <v>0</v>
      </c>
      <c r="F57" s="180">
        <f t="shared" si="1"/>
        <v>0</v>
      </c>
      <c r="G57" s="176"/>
    </row>
    <row r="58" spans="1:7" ht="18.75" customHeight="1">
      <c r="A58" s="776"/>
      <c r="B58" s="776"/>
      <c r="C58" s="176" t="s">
        <v>649</v>
      </c>
      <c r="D58" s="178">
        <v>0</v>
      </c>
      <c r="E58" s="178">
        <v>0</v>
      </c>
      <c r="F58" s="179">
        <f t="shared" si="1"/>
        <v>0</v>
      </c>
      <c r="G58" s="176"/>
    </row>
    <row r="59" spans="1:7" ht="18.75" customHeight="1">
      <c r="A59" s="776"/>
      <c r="B59" s="776"/>
      <c r="C59" s="176" t="s">
        <v>648</v>
      </c>
      <c r="D59" s="178">
        <v>0</v>
      </c>
      <c r="E59" s="178">
        <v>0</v>
      </c>
      <c r="F59" s="179">
        <f t="shared" si="1"/>
        <v>0</v>
      </c>
      <c r="G59" s="176"/>
    </row>
    <row r="60" spans="1:7" ht="18.75" customHeight="1">
      <c r="A60" s="776"/>
      <c r="B60" s="776"/>
      <c r="C60" s="176" t="s">
        <v>647</v>
      </c>
      <c r="D60" s="178">
        <v>0</v>
      </c>
      <c r="E60" s="178">
        <v>0</v>
      </c>
      <c r="F60" s="179">
        <f t="shared" si="1"/>
        <v>0</v>
      </c>
      <c r="G60" s="176"/>
    </row>
    <row r="61" spans="1:7" ht="18.75" customHeight="1">
      <c r="A61" s="776"/>
      <c r="B61" s="776"/>
      <c r="C61" s="176" t="s">
        <v>646</v>
      </c>
      <c r="D61" s="178">
        <v>0</v>
      </c>
      <c r="E61" s="178">
        <v>0</v>
      </c>
      <c r="F61" s="177">
        <f t="shared" si="1"/>
        <v>0</v>
      </c>
      <c r="G61" s="176"/>
    </row>
    <row r="62" spans="1:7" ht="18.75" customHeight="1">
      <c r="A62" s="776"/>
      <c r="B62" s="777"/>
      <c r="C62" s="181" t="s">
        <v>905</v>
      </c>
      <c r="D62" s="174">
        <f>SUM(D57:D61)</f>
        <v>0</v>
      </c>
      <c r="E62" s="174">
        <f>SUM(E57:E61)</f>
        <v>0</v>
      </c>
      <c r="F62" s="168">
        <f t="shared" si="1"/>
        <v>0</v>
      </c>
      <c r="G62" s="167"/>
    </row>
    <row r="63" spans="1:7" ht="18.75" customHeight="1">
      <c r="A63" s="776"/>
      <c r="B63" s="775" t="s">
        <v>644</v>
      </c>
      <c r="C63" s="176" t="s">
        <v>643</v>
      </c>
      <c r="D63" s="178">
        <v>0</v>
      </c>
      <c r="E63" s="178">
        <v>0</v>
      </c>
      <c r="F63" s="179">
        <f t="shared" si="1"/>
        <v>0</v>
      </c>
      <c r="G63" s="176"/>
    </row>
    <row r="64" spans="1:7" ht="18.75" customHeight="1">
      <c r="A64" s="776"/>
      <c r="B64" s="776"/>
      <c r="C64" s="176" t="s">
        <v>642</v>
      </c>
      <c r="D64" s="178">
        <v>0</v>
      </c>
      <c r="E64" s="178">
        <f>3798144+1110140</f>
        <v>4908284</v>
      </c>
      <c r="F64" s="179">
        <f t="shared" si="1"/>
        <v>-4908284</v>
      </c>
      <c r="G64" s="176"/>
    </row>
    <row r="65" spans="1:7" ht="18.75" customHeight="1">
      <c r="A65" s="776"/>
      <c r="B65" s="776"/>
      <c r="C65" s="176" t="s">
        <v>641</v>
      </c>
      <c r="D65" s="178">
        <v>0</v>
      </c>
      <c r="E65" s="178">
        <v>0</v>
      </c>
      <c r="F65" s="179">
        <f t="shared" si="1"/>
        <v>0</v>
      </c>
      <c r="G65" s="176"/>
    </row>
    <row r="66" spans="1:7" ht="18.75" customHeight="1">
      <c r="A66" s="776"/>
      <c r="B66" s="776"/>
      <c r="C66" s="176" t="s">
        <v>640</v>
      </c>
      <c r="D66" s="178">
        <v>0</v>
      </c>
      <c r="E66" s="178">
        <v>0</v>
      </c>
      <c r="F66" s="177">
        <f t="shared" si="1"/>
        <v>0</v>
      </c>
      <c r="G66" s="176"/>
    </row>
    <row r="67" spans="1:7" ht="18.75" customHeight="1">
      <c r="A67" s="776"/>
      <c r="B67" s="777"/>
      <c r="C67" s="181" t="s">
        <v>906</v>
      </c>
      <c r="D67" s="174">
        <f>SUM(D63:D66)</f>
        <v>0</v>
      </c>
      <c r="E67" s="174">
        <f>SUM(E63:E66)</f>
        <v>4908284</v>
      </c>
      <c r="F67" s="168">
        <f t="shared" si="1"/>
        <v>-4908284</v>
      </c>
      <c r="G67" s="167"/>
    </row>
    <row r="68" spans="1:7" ht="18.75" customHeight="1">
      <c r="A68" s="777"/>
      <c r="B68" s="773" t="s">
        <v>907</v>
      </c>
      <c r="C68" s="774"/>
      <c r="D68" s="174">
        <f>D62-D67</f>
        <v>0</v>
      </c>
      <c r="E68" s="174">
        <f>E62-E67</f>
        <v>-4908284</v>
      </c>
      <c r="F68" s="168">
        <f t="shared" si="1"/>
        <v>4908284</v>
      </c>
      <c r="G68" s="167"/>
    </row>
    <row r="69" spans="1:7" ht="18.75" customHeight="1">
      <c r="A69" s="775" t="s">
        <v>637</v>
      </c>
      <c r="B69" s="775" t="s">
        <v>628</v>
      </c>
      <c r="C69" s="176" t="s">
        <v>636</v>
      </c>
      <c r="D69" s="178">
        <v>0</v>
      </c>
      <c r="E69" s="178">
        <v>0</v>
      </c>
      <c r="F69" s="180">
        <f t="shared" si="1"/>
        <v>0</v>
      </c>
      <c r="G69" s="176"/>
    </row>
    <row r="70" spans="1:7" ht="18.75" customHeight="1">
      <c r="A70" s="776"/>
      <c r="B70" s="776"/>
      <c r="C70" s="176" t="s">
        <v>635</v>
      </c>
      <c r="D70" s="178">
        <v>0</v>
      </c>
      <c r="E70" s="178">
        <f>100000+550000</f>
        <v>650000</v>
      </c>
      <c r="F70" s="179">
        <f t="shared" si="1"/>
        <v>-650000</v>
      </c>
      <c r="G70" s="176"/>
    </row>
    <row r="71" spans="1:7" ht="18.75" customHeight="1">
      <c r="A71" s="776"/>
      <c r="B71" s="776"/>
      <c r="C71" s="176" t="s">
        <v>634</v>
      </c>
      <c r="D71" s="178">
        <v>0</v>
      </c>
      <c r="E71" s="178">
        <v>0</v>
      </c>
      <c r="F71" s="179">
        <f t="shared" si="1"/>
        <v>0</v>
      </c>
      <c r="G71" s="176"/>
    </row>
    <row r="72" spans="1:7" ht="18.75" customHeight="1">
      <c r="A72" s="776"/>
      <c r="B72" s="776"/>
      <c r="C72" s="176" t="s">
        <v>633</v>
      </c>
      <c r="D72" s="178">
        <v>0</v>
      </c>
      <c r="E72" s="178">
        <v>0</v>
      </c>
      <c r="F72" s="179">
        <f t="shared" si="1"/>
        <v>0</v>
      </c>
      <c r="G72" s="176"/>
    </row>
    <row r="73" spans="1:7" ht="18.75" customHeight="1">
      <c r="A73" s="776"/>
      <c r="B73" s="776"/>
      <c r="C73" s="176" t="s">
        <v>632</v>
      </c>
      <c r="D73" s="178">
        <v>0</v>
      </c>
      <c r="E73" s="178">
        <v>0</v>
      </c>
      <c r="F73" s="179">
        <f t="shared" si="1"/>
        <v>0</v>
      </c>
      <c r="G73" s="176"/>
    </row>
    <row r="74" spans="1:7" ht="18.75" customHeight="1">
      <c r="A74" s="776"/>
      <c r="B74" s="776"/>
      <c r="C74" s="176" t="s">
        <v>631</v>
      </c>
      <c r="D74" s="178">
        <v>0</v>
      </c>
      <c r="E74" s="178">
        <v>0</v>
      </c>
      <c r="F74" s="179">
        <f t="shared" si="1"/>
        <v>0</v>
      </c>
      <c r="G74" s="176"/>
    </row>
    <row r="75" spans="1:7" ht="18.75" customHeight="1">
      <c r="A75" s="776"/>
      <c r="B75" s="776"/>
      <c r="C75" s="176" t="s">
        <v>630</v>
      </c>
      <c r="D75" s="178">
        <v>0</v>
      </c>
      <c r="E75" s="178">
        <v>3151139</v>
      </c>
      <c r="F75" s="179">
        <f t="shared" si="1"/>
        <v>-3151139</v>
      </c>
      <c r="G75" s="176"/>
    </row>
    <row r="76" spans="1:7" ht="18.75" customHeight="1">
      <c r="A76" s="776"/>
      <c r="B76" s="776"/>
      <c r="C76" s="176" t="s">
        <v>629</v>
      </c>
      <c r="D76" s="178">
        <v>0</v>
      </c>
      <c r="E76" s="178">
        <v>0</v>
      </c>
      <c r="F76" s="177">
        <f t="shared" si="1"/>
        <v>0</v>
      </c>
      <c r="G76" s="176"/>
    </row>
    <row r="77" spans="1:7" ht="18.75" customHeight="1">
      <c r="A77" s="776"/>
      <c r="B77" s="777"/>
      <c r="C77" s="181" t="s">
        <v>903</v>
      </c>
      <c r="D77" s="174">
        <f>SUM(D69:D76)</f>
        <v>0</v>
      </c>
      <c r="E77" s="174">
        <f>SUM(E69:E76)</f>
        <v>3801139</v>
      </c>
      <c r="F77" s="168">
        <f t="shared" si="1"/>
        <v>-3801139</v>
      </c>
      <c r="G77" s="167"/>
    </row>
    <row r="78" spans="1:7" ht="18.75" customHeight="1">
      <c r="A78" s="776"/>
      <c r="B78" s="775" t="s">
        <v>628</v>
      </c>
      <c r="C78" s="176" t="s">
        <v>627</v>
      </c>
      <c r="D78" s="178">
        <v>0</v>
      </c>
      <c r="E78" s="178">
        <v>0</v>
      </c>
      <c r="F78" s="180">
        <f t="shared" si="1"/>
        <v>0</v>
      </c>
      <c r="G78" s="176"/>
    </row>
    <row r="79" spans="1:7" ht="18.75" customHeight="1">
      <c r="A79" s="776"/>
      <c r="B79" s="776"/>
      <c r="C79" s="176" t="s">
        <v>626</v>
      </c>
      <c r="D79" s="178">
        <v>0</v>
      </c>
      <c r="E79" s="178">
        <v>0</v>
      </c>
      <c r="F79" s="179">
        <f aca="true" t="shared" si="2" ref="F79:F89">D79-E79</f>
        <v>0</v>
      </c>
      <c r="G79" s="176"/>
    </row>
    <row r="80" spans="1:7" ht="18.75" customHeight="1">
      <c r="A80" s="776"/>
      <c r="B80" s="776"/>
      <c r="C80" s="176" t="s">
        <v>625</v>
      </c>
      <c r="D80" s="178">
        <v>7012000</v>
      </c>
      <c r="E80" s="178">
        <f>7012740+50000</f>
        <v>7062740</v>
      </c>
      <c r="F80" s="179">
        <f t="shared" si="2"/>
        <v>-50740</v>
      </c>
      <c r="G80" s="176"/>
    </row>
    <row r="81" spans="1:7" ht="18.75" customHeight="1">
      <c r="A81" s="776"/>
      <c r="B81" s="776"/>
      <c r="C81" s="176" t="s">
        <v>624</v>
      </c>
      <c r="D81" s="178">
        <v>0</v>
      </c>
      <c r="E81" s="178">
        <v>0</v>
      </c>
      <c r="F81" s="179">
        <f t="shared" si="2"/>
        <v>0</v>
      </c>
      <c r="G81" s="176"/>
    </row>
    <row r="82" spans="1:7" ht="18.75" customHeight="1">
      <c r="A82" s="776"/>
      <c r="B82" s="776"/>
      <c r="C82" s="176" t="s">
        <v>623</v>
      </c>
      <c r="D82" s="178">
        <v>0</v>
      </c>
      <c r="E82" s="178">
        <v>0</v>
      </c>
      <c r="F82" s="179">
        <f t="shared" si="2"/>
        <v>0</v>
      </c>
      <c r="G82" s="176"/>
    </row>
    <row r="83" spans="1:7" ht="18.75" customHeight="1">
      <c r="A83" s="776"/>
      <c r="B83" s="776"/>
      <c r="C83" s="176" t="s">
        <v>622</v>
      </c>
      <c r="D83" s="178">
        <v>0</v>
      </c>
      <c r="E83" s="178">
        <v>0</v>
      </c>
      <c r="F83" s="179">
        <f t="shared" si="2"/>
        <v>0</v>
      </c>
      <c r="G83" s="176"/>
    </row>
    <row r="84" spans="1:7" ht="18.75" customHeight="1">
      <c r="A84" s="776"/>
      <c r="B84" s="776"/>
      <c r="C84" s="176" t="s">
        <v>621</v>
      </c>
      <c r="D84" s="178">
        <v>0</v>
      </c>
      <c r="E84" s="178">
        <v>0</v>
      </c>
      <c r="F84" s="179">
        <f t="shared" si="2"/>
        <v>0</v>
      </c>
      <c r="G84" s="176"/>
    </row>
    <row r="85" spans="1:7" ht="18.75" customHeight="1">
      <c r="A85" s="776"/>
      <c r="B85" s="776"/>
      <c r="C85" s="176" t="s">
        <v>620</v>
      </c>
      <c r="D85" s="178">
        <v>0</v>
      </c>
      <c r="E85" s="178">
        <v>8603101</v>
      </c>
      <c r="F85" s="179">
        <f t="shared" si="2"/>
        <v>-8603101</v>
      </c>
      <c r="G85" s="176"/>
    </row>
    <row r="86" spans="1:7" ht="18.75" customHeight="1">
      <c r="A86" s="776"/>
      <c r="B86" s="776"/>
      <c r="C86" s="176" t="s">
        <v>619</v>
      </c>
      <c r="D86" s="178">
        <v>0</v>
      </c>
      <c r="E86" s="178">
        <v>0</v>
      </c>
      <c r="F86" s="179">
        <f t="shared" si="2"/>
        <v>0</v>
      </c>
      <c r="G86" s="176"/>
    </row>
    <row r="87" spans="1:7" ht="18.75" customHeight="1">
      <c r="A87" s="776"/>
      <c r="B87" s="776"/>
      <c r="C87" s="176" t="s">
        <v>618</v>
      </c>
      <c r="D87" s="178">
        <v>0</v>
      </c>
      <c r="E87" s="178">
        <v>0</v>
      </c>
      <c r="F87" s="177">
        <f t="shared" si="2"/>
        <v>0</v>
      </c>
      <c r="G87" s="176"/>
    </row>
    <row r="88" spans="1:7" ht="18.75" customHeight="1">
      <c r="A88" s="776"/>
      <c r="B88" s="777"/>
      <c r="C88" s="175" t="s">
        <v>902</v>
      </c>
      <c r="D88" s="174">
        <f>SUM(D78:D87)</f>
        <v>7012000</v>
      </c>
      <c r="E88" s="174">
        <f>SUM(E78:E87)</f>
        <v>15665841</v>
      </c>
      <c r="F88" s="168">
        <f t="shared" si="2"/>
        <v>-8653841</v>
      </c>
      <c r="G88" s="167"/>
    </row>
    <row r="89" spans="1:7" ht="18.75" customHeight="1">
      <c r="A89" s="777"/>
      <c r="B89" s="770" t="s">
        <v>901</v>
      </c>
      <c r="C89" s="772"/>
      <c r="D89" s="174">
        <f>D77-D88</f>
        <v>-7012000</v>
      </c>
      <c r="E89" s="174">
        <f>E77-E88</f>
        <v>-11864702</v>
      </c>
      <c r="F89" s="168">
        <f t="shared" si="2"/>
        <v>4852702</v>
      </c>
      <c r="G89" s="167"/>
    </row>
    <row r="90" spans="1:7" ht="18.75" customHeight="1">
      <c r="A90" s="770" t="s">
        <v>697</v>
      </c>
      <c r="B90" s="771"/>
      <c r="C90" s="772"/>
      <c r="D90" s="173">
        <f>7760000+500000</f>
        <v>8260000</v>
      </c>
      <c r="E90" s="173"/>
      <c r="F90" s="168"/>
      <c r="G90" s="167"/>
    </row>
    <row r="91" spans="1:7" ht="18.75" customHeight="1">
      <c r="A91" s="778" t="s">
        <v>900</v>
      </c>
      <c r="B91" s="779"/>
      <c r="C91" s="780"/>
      <c r="D91" s="172">
        <f>D16+D56+D68+D89-D90</f>
        <v>0</v>
      </c>
      <c r="E91" s="172">
        <f>E16+E56+E68+E89-E90</f>
        <v>8964598</v>
      </c>
      <c r="F91" s="168">
        <f>D91-E91</f>
        <v>-8964598</v>
      </c>
      <c r="G91" s="167"/>
    </row>
    <row r="92" spans="1:7" ht="18.75" customHeight="1">
      <c r="A92" s="171"/>
      <c r="B92" s="171"/>
      <c r="C92" s="171"/>
      <c r="D92" s="171"/>
      <c r="E92" s="171"/>
      <c r="F92" s="170"/>
      <c r="G92" s="170"/>
    </row>
    <row r="93" spans="1:7" ht="18.75" customHeight="1">
      <c r="A93" s="778" t="s">
        <v>899</v>
      </c>
      <c r="B93" s="779"/>
      <c r="C93" s="780"/>
      <c r="D93" s="169">
        <v>0</v>
      </c>
      <c r="E93" s="169">
        <f>263300428+120160+591734</f>
        <v>264012322</v>
      </c>
      <c r="F93" s="168">
        <f>D93-E93</f>
        <v>-264012322</v>
      </c>
      <c r="G93" s="167"/>
    </row>
    <row r="94" spans="1:7" ht="18.75" customHeight="1">
      <c r="A94" s="778" t="s">
        <v>898</v>
      </c>
      <c r="B94" s="779"/>
      <c r="C94" s="780"/>
      <c r="D94" s="169">
        <f>D91+D93</f>
        <v>0</v>
      </c>
      <c r="E94" s="169">
        <f>E91+E93</f>
        <v>272976920</v>
      </c>
      <c r="F94" s="168">
        <f>D94-E94</f>
        <v>-272976920</v>
      </c>
      <c r="G94" s="167"/>
    </row>
  </sheetData>
  <sheetProtection password="CCE7" sheet="1" formatCells="0" formatColumns="0" formatRows="0" insertColumns="0" insertRows="0" insertHyperlinks="0" deleteColumns="0" deleteRows="0" sort="0" autoFilter="0" pivotTables="0"/>
  <mergeCells count="23">
    <mergeCell ref="B16:C16"/>
    <mergeCell ref="B7:B10"/>
    <mergeCell ref="B11:B15"/>
    <mergeCell ref="B56:C56"/>
    <mergeCell ref="B57:B62"/>
    <mergeCell ref="A93:C93"/>
    <mergeCell ref="A94:C94"/>
    <mergeCell ref="A69:A89"/>
    <mergeCell ref="A90:C90"/>
    <mergeCell ref="B69:B77"/>
    <mergeCell ref="B78:B88"/>
    <mergeCell ref="B89:C89"/>
    <mergeCell ref="A91:C91"/>
    <mergeCell ref="A2:G2"/>
    <mergeCell ref="A4:G4"/>
    <mergeCell ref="A6:C6"/>
    <mergeCell ref="B68:C68"/>
    <mergeCell ref="A57:A68"/>
    <mergeCell ref="B40:B55"/>
    <mergeCell ref="B17:B39"/>
    <mergeCell ref="A17:A56"/>
    <mergeCell ref="A7:A16"/>
    <mergeCell ref="B63:B67"/>
  </mergeCells>
  <printOptions horizontalCentered="1"/>
  <pageMargins left="0" right="0" top="0.1968503937007874" bottom="0" header="0" footer="0"/>
  <pageSetup firstPageNumber="6" useFirstPageNumber="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94"/>
  <sheetViews>
    <sheetView view="pageBreakPreview" zoomScaleSheetLayoutView="100" zoomScalePageLayoutView="0" workbookViewId="0" topLeftCell="A1">
      <selection activeCell="A1" sqref="A1"/>
    </sheetView>
  </sheetViews>
  <sheetFormatPr defaultColWidth="9.140625" defaultRowHeight="18.75" customHeight="1"/>
  <cols>
    <col min="1" max="1" width="3.7109375" style="166" customWidth="1"/>
    <col min="2" max="2" width="3.421875" style="166" customWidth="1"/>
    <col min="3" max="3" width="36.140625" style="166" customWidth="1"/>
    <col min="4" max="6" width="13.8515625" style="166" customWidth="1"/>
    <col min="7" max="7" width="11.421875" style="166" customWidth="1"/>
    <col min="8" max="16384" width="9.00390625" style="166" customWidth="1"/>
  </cols>
  <sheetData>
    <row r="1" spans="1:7" ht="18.75" customHeight="1">
      <c r="A1" s="191"/>
      <c r="B1" s="191"/>
      <c r="C1" s="191"/>
      <c r="D1" s="190"/>
      <c r="E1" s="190"/>
      <c r="F1" s="190"/>
      <c r="G1" s="190" t="s">
        <v>916</v>
      </c>
    </row>
    <row r="2" spans="1:7" ht="18.75" customHeight="1">
      <c r="A2" s="768" t="s">
        <v>912</v>
      </c>
      <c r="B2" s="768"/>
      <c r="C2" s="768"/>
      <c r="D2" s="768"/>
      <c r="E2" s="768"/>
      <c r="F2" s="768"/>
      <c r="G2" s="768"/>
    </row>
    <row r="3" spans="1:7" s="187" customFormat="1" ht="18.75" customHeight="1">
      <c r="A3" s="189"/>
      <c r="B3" s="189"/>
      <c r="C3" s="189"/>
      <c r="D3" s="188"/>
      <c r="E3" s="188"/>
      <c r="F3" s="188"/>
      <c r="G3" s="188"/>
    </row>
    <row r="4" spans="1:7" ht="18.75" customHeight="1">
      <c r="A4" s="769" t="s">
        <v>696</v>
      </c>
      <c r="B4" s="769"/>
      <c r="C4" s="769"/>
      <c r="D4" s="769"/>
      <c r="E4" s="769"/>
      <c r="F4" s="769"/>
      <c r="G4" s="769"/>
    </row>
    <row r="5" spans="1:7" ht="18.75" customHeight="1">
      <c r="A5" s="186"/>
      <c r="B5" s="186"/>
      <c r="C5" s="186"/>
      <c r="D5" s="186"/>
      <c r="E5" s="186"/>
      <c r="F5" s="186"/>
      <c r="G5" s="186" t="s">
        <v>695</v>
      </c>
    </row>
    <row r="6" spans="1:7" ht="18.75" customHeight="1">
      <c r="A6" s="770" t="s">
        <v>694</v>
      </c>
      <c r="B6" s="771"/>
      <c r="C6" s="772"/>
      <c r="D6" s="181" t="s">
        <v>908</v>
      </c>
      <c r="E6" s="181" t="s">
        <v>909</v>
      </c>
      <c r="F6" s="181" t="s">
        <v>910</v>
      </c>
      <c r="G6" s="181" t="s">
        <v>911</v>
      </c>
    </row>
    <row r="7" spans="1:7" ht="18.75" customHeight="1">
      <c r="A7" s="775" t="s">
        <v>706</v>
      </c>
      <c r="B7" s="775" t="s">
        <v>628</v>
      </c>
      <c r="C7" s="183" t="s">
        <v>705</v>
      </c>
      <c r="D7" s="178"/>
      <c r="E7" s="178"/>
      <c r="F7" s="178"/>
      <c r="G7" s="179"/>
    </row>
    <row r="8" spans="1:7" ht="18.75" customHeight="1">
      <c r="A8" s="776"/>
      <c r="B8" s="776"/>
      <c r="C8" s="183" t="s">
        <v>704</v>
      </c>
      <c r="D8" s="178"/>
      <c r="E8" s="178"/>
      <c r="F8" s="178">
        <v>15503152</v>
      </c>
      <c r="G8" s="179">
        <f>SUM(D8:F8)</f>
        <v>15503152</v>
      </c>
    </row>
    <row r="9" spans="1:7" ht="18.75" customHeight="1">
      <c r="A9" s="776"/>
      <c r="B9" s="776"/>
      <c r="C9" s="183"/>
      <c r="D9" s="178"/>
      <c r="E9" s="178"/>
      <c r="F9" s="178"/>
      <c r="G9" s="179"/>
    </row>
    <row r="10" spans="1:7" ht="18.75" customHeight="1">
      <c r="A10" s="776"/>
      <c r="B10" s="777"/>
      <c r="C10" s="181" t="s">
        <v>703</v>
      </c>
      <c r="D10" s="174">
        <f>SUM(D7:D9)</f>
        <v>0</v>
      </c>
      <c r="E10" s="174">
        <f>SUM(E7:E9)</f>
        <v>0</v>
      </c>
      <c r="F10" s="174">
        <f>SUM(F7:F9)</f>
        <v>15503152</v>
      </c>
      <c r="G10" s="168">
        <f>SUM(D10:F10)</f>
        <v>15503152</v>
      </c>
    </row>
    <row r="11" spans="1:7" ht="18.75" customHeight="1">
      <c r="A11" s="776"/>
      <c r="B11" s="775" t="s">
        <v>644</v>
      </c>
      <c r="C11" s="183" t="s">
        <v>702</v>
      </c>
      <c r="D11" s="178"/>
      <c r="E11" s="178"/>
      <c r="F11" s="178"/>
      <c r="G11" s="179"/>
    </row>
    <row r="12" spans="1:7" ht="18.75" customHeight="1">
      <c r="A12" s="776"/>
      <c r="B12" s="776"/>
      <c r="C12" s="183" t="s">
        <v>701</v>
      </c>
      <c r="D12" s="178"/>
      <c r="E12" s="178"/>
      <c r="F12" s="178">
        <v>15791189</v>
      </c>
      <c r="G12" s="179">
        <f>SUM(D12:F12)</f>
        <v>15791189</v>
      </c>
    </row>
    <row r="13" spans="1:7" ht="18.75" customHeight="1">
      <c r="A13" s="776"/>
      <c r="B13" s="776"/>
      <c r="C13" s="183"/>
      <c r="D13" s="178"/>
      <c r="E13" s="178"/>
      <c r="F13" s="178"/>
      <c r="G13" s="179"/>
    </row>
    <row r="14" spans="1:7" ht="18.75" customHeight="1">
      <c r="A14" s="776"/>
      <c r="B14" s="776"/>
      <c r="C14" s="183"/>
      <c r="D14" s="178"/>
      <c r="E14" s="178"/>
      <c r="F14" s="178"/>
      <c r="G14" s="179"/>
    </row>
    <row r="15" spans="1:7" ht="18.75" customHeight="1">
      <c r="A15" s="776"/>
      <c r="B15" s="777"/>
      <c r="C15" s="181" t="s">
        <v>700</v>
      </c>
      <c r="D15" s="174">
        <f>SUM(D11:D14)</f>
        <v>0</v>
      </c>
      <c r="E15" s="174">
        <f>SUM(E11:E14)</f>
        <v>0</v>
      </c>
      <c r="F15" s="174">
        <f>SUM(F11:F14)</f>
        <v>15791189</v>
      </c>
      <c r="G15" s="168">
        <f>SUM(D15:F15)</f>
        <v>15791189</v>
      </c>
    </row>
    <row r="16" spans="1:7" ht="18.75" customHeight="1">
      <c r="A16" s="777"/>
      <c r="B16" s="773" t="s">
        <v>699</v>
      </c>
      <c r="C16" s="774"/>
      <c r="D16" s="169">
        <f>D10-D15</f>
        <v>0</v>
      </c>
      <c r="E16" s="169">
        <f>E10-E15</f>
        <v>0</v>
      </c>
      <c r="F16" s="169">
        <f>F10-F15</f>
        <v>-288037</v>
      </c>
      <c r="G16" s="168">
        <f>SUM(D16:F16)</f>
        <v>-288037</v>
      </c>
    </row>
    <row r="17" spans="1:7" ht="18.75" customHeight="1">
      <c r="A17" s="775" t="s">
        <v>698</v>
      </c>
      <c r="B17" s="775" t="s">
        <v>689</v>
      </c>
      <c r="C17" s="184" t="s">
        <v>688</v>
      </c>
      <c r="D17" s="185">
        <v>8170000</v>
      </c>
      <c r="E17" s="185"/>
      <c r="F17" s="185"/>
      <c r="G17" s="180">
        <f>SUM(D17:F17)</f>
        <v>8170000</v>
      </c>
    </row>
    <row r="18" spans="1:7" ht="18.75" customHeight="1">
      <c r="A18" s="776"/>
      <c r="B18" s="776"/>
      <c r="C18" s="183" t="s">
        <v>687</v>
      </c>
      <c r="D18" s="178">
        <v>6646588</v>
      </c>
      <c r="E18" s="178"/>
      <c r="F18" s="178">
        <v>105463</v>
      </c>
      <c r="G18" s="179">
        <f aca="true" t="shared" si="0" ref="G18:G37">SUM(D18:F18)</f>
        <v>6752051</v>
      </c>
    </row>
    <row r="19" spans="1:7" ht="18.75" customHeight="1">
      <c r="A19" s="776"/>
      <c r="B19" s="776"/>
      <c r="C19" s="183" t="s">
        <v>686</v>
      </c>
      <c r="D19" s="178"/>
      <c r="E19" s="178"/>
      <c r="F19" s="178"/>
      <c r="G19" s="179">
        <f t="shared" si="0"/>
        <v>0</v>
      </c>
    </row>
    <row r="20" spans="1:7" ht="18.75" customHeight="1">
      <c r="A20" s="776"/>
      <c r="B20" s="776"/>
      <c r="C20" s="183" t="s">
        <v>685</v>
      </c>
      <c r="D20" s="178">
        <v>62899410</v>
      </c>
      <c r="E20" s="178"/>
      <c r="F20" s="178"/>
      <c r="G20" s="179">
        <f t="shared" si="0"/>
        <v>62899410</v>
      </c>
    </row>
    <row r="21" spans="1:7" ht="18.75" customHeight="1">
      <c r="A21" s="776"/>
      <c r="B21" s="776"/>
      <c r="C21" s="183" t="s">
        <v>684</v>
      </c>
      <c r="D21" s="178">
        <v>128475</v>
      </c>
      <c r="E21" s="178"/>
      <c r="F21" s="178"/>
      <c r="G21" s="179">
        <f t="shared" si="0"/>
        <v>128475</v>
      </c>
    </row>
    <row r="22" spans="1:7" ht="18.75" customHeight="1">
      <c r="A22" s="776"/>
      <c r="B22" s="776"/>
      <c r="C22" s="183" t="s">
        <v>683</v>
      </c>
      <c r="D22" s="178">
        <v>67780700</v>
      </c>
      <c r="E22" s="178">
        <v>96750903</v>
      </c>
      <c r="F22" s="178"/>
      <c r="G22" s="179">
        <f t="shared" si="0"/>
        <v>164531603</v>
      </c>
    </row>
    <row r="23" spans="1:7" ht="18.75" customHeight="1">
      <c r="A23" s="776"/>
      <c r="B23" s="776"/>
      <c r="C23" s="183" t="s">
        <v>682</v>
      </c>
      <c r="D23" s="178">
        <v>2999010</v>
      </c>
      <c r="E23" s="178">
        <v>27873767</v>
      </c>
      <c r="F23" s="178"/>
      <c r="G23" s="179">
        <f t="shared" si="0"/>
        <v>30872777</v>
      </c>
    </row>
    <row r="24" spans="1:7" ht="18.75" customHeight="1">
      <c r="A24" s="776"/>
      <c r="B24" s="776"/>
      <c r="C24" s="183" t="s">
        <v>681</v>
      </c>
      <c r="D24" s="178"/>
      <c r="E24" s="178"/>
      <c r="F24" s="178"/>
      <c r="G24" s="179">
        <f t="shared" si="0"/>
        <v>0</v>
      </c>
    </row>
    <row r="25" spans="1:7" ht="18.75" customHeight="1">
      <c r="A25" s="776"/>
      <c r="B25" s="776"/>
      <c r="C25" s="183" t="s">
        <v>680</v>
      </c>
      <c r="D25" s="178">
        <v>613344</v>
      </c>
      <c r="E25" s="178"/>
      <c r="F25" s="178"/>
      <c r="G25" s="179">
        <f t="shared" si="0"/>
        <v>613344</v>
      </c>
    </row>
    <row r="26" spans="1:7" ht="18.75" customHeight="1">
      <c r="A26" s="776"/>
      <c r="B26" s="776"/>
      <c r="C26" s="183" t="s">
        <v>679</v>
      </c>
      <c r="D26" s="178"/>
      <c r="E26" s="178"/>
      <c r="F26" s="178"/>
      <c r="G26" s="179">
        <f t="shared" si="0"/>
        <v>0</v>
      </c>
    </row>
    <row r="27" spans="1:7" ht="18.75" customHeight="1">
      <c r="A27" s="776"/>
      <c r="B27" s="776"/>
      <c r="C27" s="183" t="s">
        <v>678</v>
      </c>
      <c r="D27" s="178"/>
      <c r="E27" s="178"/>
      <c r="F27" s="178"/>
      <c r="G27" s="179">
        <f t="shared" si="0"/>
        <v>0</v>
      </c>
    </row>
    <row r="28" spans="1:7" ht="18.75" customHeight="1">
      <c r="A28" s="776"/>
      <c r="B28" s="776"/>
      <c r="C28" s="183" t="s">
        <v>677</v>
      </c>
      <c r="D28" s="178">
        <v>333079192</v>
      </c>
      <c r="E28" s="178"/>
      <c r="F28" s="178"/>
      <c r="G28" s="179">
        <f t="shared" si="0"/>
        <v>333079192</v>
      </c>
    </row>
    <row r="29" spans="1:7" ht="18.75" customHeight="1">
      <c r="A29" s="776"/>
      <c r="B29" s="776"/>
      <c r="C29" s="183" t="s">
        <v>676</v>
      </c>
      <c r="D29" s="178"/>
      <c r="E29" s="178"/>
      <c r="F29" s="178">
        <v>593580</v>
      </c>
      <c r="G29" s="179">
        <f t="shared" si="0"/>
        <v>593580</v>
      </c>
    </row>
    <row r="30" spans="1:7" ht="18.75" customHeight="1">
      <c r="A30" s="776"/>
      <c r="B30" s="776"/>
      <c r="C30" s="183" t="s">
        <v>675</v>
      </c>
      <c r="D30" s="178">
        <v>56893700</v>
      </c>
      <c r="E30" s="178"/>
      <c r="F30" s="178">
        <v>85366256</v>
      </c>
      <c r="G30" s="179">
        <f t="shared" si="0"/>
        <v>142259956</v>
      </c>
    </row>
    <row r="31" spans="1:7" ht="18.75" customHeight="1">
      <c r="A31" s="776"/>
      <c r="B31" s="776"/>
      <c r="C31" s="176" t="s">
        <v>674</v>
      </c>
      <c r="D31" s="178"/>
      <c r="E31" s="178"/>
      <c r="F31" s="178"/>
      <c r="G31" s="179">
        <f t="shared" si="0"/>
        <v>0</v>
      </c>
    </row>
    <row r="32" spans="1:7" ht="18.75" customHeight="1">
      <c r="A32" s="776"/>
      <c r="B32" s="776"/>
      <c r="C32" s="176" t="s">
        <v>673</v>
      </c>
      <c r="D32" s="178">
        <v>37531000</v>
      </c>
      <c r="E32" s="178"/>
      <c r="F32" s="178">
        <v>2248404</v>
      </c>
      <c r="G32" s="179">
        <f t="shared" si="0"/>
        <v>39779404</v>
      </c>
    </row>
    <row r="33" spans="1:7" ht="18.75" customHeight="1">
      <c r="A33" s="776"/>
      <c r="B33" s="776"/>
      <c r="C33" s="176" t="s">
        <v>672</v>
      </c>
      <c r="D33" s="178">
        <v>203840</v>
      </c>
      <c r="E33" s="178">
        <v>138142</v>
      </c>
      <c r="F33" s="178"/>
      <c r="G33" s="179">
        <f t="shared" si="0"/>
        <v>341982</v>
      </c>
    </row>
    <row r="34" spans="1:7" ht="18.75" customHeight="1">
      <c r="A34" s="776"/>
      <c r="B34" s="776"/>
      <c r="C34" s="176" t="s">
        <v>671</v>
      </c>
      <c r="D34" s="178">
        <v>2644588</v>
      </c>
      <c r="E34" s="178">
        <v>19500</v>
      </c>
      <c r="F34" s="178">
        <v>100400</v>
      </c>
      <c r="G34" s="179">
        <f t="shared" si="0"/>
        <v>2764488</v>
      </c>
    </row>
    <row r="35" spans="1:7" ht="18.75" customHeight="1">
      <c r="A35" s="776"/>
      <c r="B35" s="776"/>
      <c r="C35" s="176" t="s">
        <v>670</v>
      </c>
      <c r="D35" s="178"/>
      <c r="E35" s="178"/>
      <c r="F35" s="178"/>
      <c r="G35" s="179">
        <f t="shared" si="0"/>
        <v>0</v>
      </c>
    </row>
    <row r="36" spans="1:7" ht="18.75" customHeight="1">
      <c r="A36" s="776"/>
      <c r="B36" s="776"/>
      <c r="C36" s="176" t="s">
        <v>669</v>
      </c>
      <c r="D36" s="178">
        <v>1986965</v>
      </c>
      <c r="E36" s="178"/>
      <c r="F36" s="178">
        <v>2064</v>
      </c>
      <c r="G36" s="179">
        <f t="shared" si="0"/>
        <v>1989029</v>
      </c>
    </row>
    <row r="37" spans="1:7" ht="18.75" customHeight="1">
      <c r="A37" s="776"/>
      <c r="B37" s="776"/>
      <c r="C37" s="176" t="s">
        <v>668</v>
      </c>
      <c r="D37" s="178">
        <v>1891158</v>
      </c>
      <c r="E37" s="178">
        <v>10036259</v>
      </c>
      <c r="F37" s="178"/>
      <c r="G37" s="179">
        <f t="shared" si="0"/>
        <v>11927417</v>
      </c>
    </row>
    <row r="38" spans="1:7" ht="18.75" customHeight="1">
      <c r="A38" s="776"/>
      <c r="B38" s="776"/>
      <c r="C38" s="176" t="s">
        <v>667</v>
      </c>
      <c r="D38" s="178">
        <v>102046564</v>
      </c>
      <c r="E38" s="178">
        <v>2736731</v>
      </c>
      <c r="F38" s="178"/>
      <c r="G38" s="177">
        <f>SUM(D38:F38)</f>
        <v>104783295</v>
      </c>
    </row>
    <row r="39" spans="1:7" ht="18.75" customHeight="1">
      <c r="A39" s="776"/>
      <c r="B39" s="777"/>
      <c r="C39" s="181" t="s">
        <v>895</v>
      </c>
      <c r="D39" s="174">
        <f>SUM(D17:D38)</f>
        <v>685514534</v>
      </c>
      <c r="E39" s="174">
        <f>SUM(E17:E38)</f>
        <v>137555302</v>
      </c>
      <c r="F39" s="174">
        <f>SUM(F17:F38)</f>
        <v>88416167</v>
      </c>
      <c r="G39" s="168">
        <f>SUM(D39:F39)</f>
        <v>911486003</v>
      </c>
    </row>
    <row r="40" spans="1:7" ht="18.75" customHeight="1">
      <c r="A40" s="776"/>
      <c r="B40" s="775" t="s">
        <v>644</v>
      </c>
      <c r="C40" s="182" t="s">
        <v>666</v>
      </c>
      <c r="D40" s="178">
        <v>452979516</v>
      </c>
      <c r="E40" s="178">
        <v>61464175</v>
      </c>
      <c r="F40" s="178">
        <v>67971059</v>
      </c>
      <c r="G40" s="180">
        <f>SUM(D40:F40)</f>
        <v>582414750</v>
      </c>
    </row>
    <row r="41" spans="1:7" ht="18.75" customHeight="1">
      <c r="A41" s="776"/>
      <c r="B41" s="776"/>
      <c r="C41" s="182" t="s">
        <v>665</v>
      </c>
      <c r="D41" s="178">
        <v>10395116</v>
      </c>
      <c r="E41" s="178">
        <v>216761</v>
      </c>
      <c r="F41" s="178">
        <v>4783856</v>
      </c>
      <c r="G41" s="179">
        <f aca="true" t="shared" si="1" ref="G41:G53">SUM(D41:F41)</f>
        <v>15395733</v>
      </c>
    </row>
    <row r="42" spans="1:7" ht="18.75" customHeight="1">
      <c r="A42" s="776"/>
      <c r="B42" s="776"/>
      <c r="C42" s="182" t="s">
        <v>664</v>
      </c>
      <c r="D42" s="178">
        <v>85651182</v>
      </c>
      <c r="E42" s="178">
        <v>72206880</v>
      </c>
      <c r="F42" s="178">
        <v>7226526</v>
      </c>
      <c r="G42" s="179">
        <f t="shared" si="1"/>
        <v>165084588</v>
      </c>
    </row>
    <row r="43" spans="1:7" ht="18.75" customHeight="1">
      <c r="A43" s="776"/>
      <c r="B43" s="776"/>
      <c r="C43" s="182" t="s">
        <v>663</v>
      </c>
      <c r="D43" s="178"/>
      <c r="E43" s="178"/>
      <c r="F43" s="178"/>
      <c r="G43" s="179">
        <f t="shared" si="1"/>
        <v>0</v>
      </c>
    </row>
    <row r="44" spans="1:7" ht="18.75" customHeight="1">
      <c r="A44" s="776"/>
      <c r="B44" s="776"/>
      <c r="C44" s="182" t="s">
        <v>662</v>
      </c>
      <c r="D44" s="178"/>
      <c r="E44" s="178"/>
      <c r="F44" s="178"/>
      <c r="G44" s="179">
        <f t="shared" si="1"/>
        <v>0</v>
      </c>
    </row>
    <row r="45" spans="1:7" ht="18.75" customHeight="1">
      <c r="A45" s="776"/>
      <c r="B45" s="776"/>
      <c r="C45" s="182" t="s">
        <v>661</v>
      </c>
      <c r="D45" s="178"/>
      <c r="E45" s="178"/>
      <c r="F45" s="178"/>
      <c r="G45" s="179">
        <f t="shared" si="1"/>
        <v>0</v>
      </c>
    </row>
    <row r="46" spans="1:7" ht="18.75" customHeight="1">
      <c r="A46" s="776"/>
      <c r="B46" s="776"/>
      <c r="C46" s="176" t="s">
        <v>660</v>
      </c>
      <c r="D46" s="178"/>
      <c r="E46" s="178"/>
      <c r="F46" s="178"/>
      <c r="G46" s="179">
        <f t="shared" si="1"/>
        <v>0</v>
      </c>
    </row>
    <row r="47" spans="1:7" ht="18.75" customHeight="1">
      <c r="A47" s="776"/>
      <c r="B47" s="776"/>
      <c r="C47" s="182" t="s">
        <v>659</v>
      </c>
      <c r="D47" s="178"/>
      <c r="E47" s="178"/>
      <c r="F47" s="178"/>
      <c r="G47" s="179">
        <f t="shared" si="1"/>
        <v>0</v>
      </c>
    </row>
    <row r="48" spans="1:7" ht="18.75" customHeight="1">
      <c r="A48" s="776"/>
      <c r="B48" s="776"/>
      <c r="C48" s="182" t="s">
        <v>658</v>
      </c>
      <c r="D48" s="178">
        <v>5536381</v>
      </c>
      <c r="E48" s="178"/>
      <c r="F48" s="178"/>
      <c r="G48" s="179">
        <f t="shared" si="1"/>
        <v>5536381</v>
      </c>
    </row>
    <row r="49" spans="1:7" ht="18.75" customHeight="1">
      <c r="A49" s="776"/>
      <c r="B49" s="776"/>
      <c r="C49" s="182" t="s">
        <v>657</v>
      </c>
      <c r="D49" s="178">
        <v>49000</v>
      </c>
      <c r="E49" s="178"/>
      <c r="F49" s="178"/>
      <c r="G49" s="179">
        <f t="shared" si="1"/>
        <v>49000</v>
      </c>
    </row>
    <row r="50" spans="1:7" ht="18.75" customHeight="1">
      <c r="A50" s="776"/>
      <c r="B50" s="776"/>
      <c r="C50" s="182" t="s">
        <v>656</v>
      </c>
      <c r="D50" s="178"/>
      <c r="E50" s="178"/>
      <c r="F50" s="178"/>
      <c r="G50" s="179">
        <f t="shared" si="1"/>
        <v>0</v>
      </c>
    </row>
    <row r="51" spans="1:7" ht="18.75" customHeight="1">
      <c r="A51" s="776"/>
      <c r="B51" s="776"/>
      <c r="C51" s="182" t="s">
        <v>655</v>
      </c>
      <c r="D51" s="178">
        <v>51316</v>
      </c>
      <c r="E51" s="178">
        <v>217902</v>
      </c>
      <c r="F51" s="178"/>
      <c r="G51" s="179">
        <f t="shared" si="1"/>
        <v>269218</v>
      </c>
    </row>
    <row r="52" spans="1:7" ht="18.75" customHeight="1">
      <c r="A52" s="776"/>
      <c r="B52" s="776"/>
      <c r="C52" s="182" t="s">
        <v>654</v>
      </c>
      <c r="D52" s="178"/>
      <c r="E52" s="178"/>
      <c r="F52" s="178"/>
      <c r="G52" s="179">
        <f t="shared" si="1"/>
        <v>0</v>
      </c>
    </row>
    <row r="53" spans="1:7" ht="18.75" customHeight="1">
      <c r="A53" s="776"/>
      <c r="B53" s="776"/>
      <c r="C53" s="182" t="s">
        <v>653</v>
      </c>
      <c r="D53" s="178">
        <v>10036259</v>
      </c>
      <c r="E53" s="178">
        <v>833013</v>
      </c>
      <c r="F53" s="178">
        <v>1058145</v>
      </c>
      <c r="G53" s="179">
        <f t="shared" si="1"/>
        <v>11927417</v>
      </c>
    </row>
    <row r="54" spans="1:7" ht="18.75" customHeight="1">
      <c r="A54" s="776"/>
      <c r="B54" s="776"/>
      <c r="C54" s="182" t="s">
        <v>652</v>
      </c>
      <c r="D54" s="178">
        <v>102046564</v>
      </c>
      <c r="E54" s="178">
        <v>2736731</v>
      </c>
      <c r="F54" s="178"/>
      <c r="G54" s="177">
        <f aca="true" t="shared" si="2" ref="G54:G69">SUM(D54:F54)</f>
        <v>104783295</v>
      </c>
    </row>
    <row r="55" spans="1:7" ht="18.75" customHeight="1">
      <c r="A55" s="776"/>
      <c r="B55" s="777"/>
      <c r="C55" s="181" t="s">
        <v>896</v>
      </c>
      <c r="D55" s="174">
        <f>SUM(D40:D54)</f>
        <v>666745334</v>
      </c>
      <c r="E55" s="174">
        <f>SUM(E40:E54)</f>
        <v>137675462</v>
      </c>
      <c r="F55" s="174">
        <f>SUM(F40:F54)</f>
        <v>81039586</v>
      </c>
      <c r="G55" s="168">
        <f t="shared" si="2"/>
        <v>885460382</v>
      </c>
    </row>
    <row r="56" spans="1:7" ht="18.75" customHeight="1">
      <c r="A56" s="777"/>
      <c r="B56" s="773" t="s">
        <v>897</v>
      </c>
      <c r="C56" s="774"/>
      <c r="D56" s="169">
        <f>D39-D55</f>
        <v>18769200</v>
      </c>
      <c r="E56" s="169">
        <f>E39-E55</f>
        <v>-120160</v>
      </c>
      <c r="F56" s="169">
        <f>F39-F55</f>
        <v>7376581</v>
      </c>
      <c r="G56" s="168">
        <f t="shared" si="2"/>
        <v>26025621</v>
      </c>
    </row>
    <row r="57" spans="1:7" ht="18.75" customHeight="1">
      <c r="A57" s="775" t="s">
        <v>651</v>
      </c>
      <c r="B57" s="775" t="s">
        <v>628</v>
      </c>
      <c r="C57" s="176" t="s">
        <v>650</v>
      </c>
      <c r="D57" s="178"/>
      <c r="E57" s="178"/>
      <c r="F57" s="178"/>
      <c r="G57" s="180">
        <f t="shared" si="2"/>
        <v>0</v>
      </c>
    </row>
    <row r="58" spans="1:7" ht="18.75" customHeight="1">
      <c r="A58" s="776"/>
      <c r="B58" s="776"/>
      <c r="C58" s="176" t="s">
        <v>649</v>
      </c>
      <c r="D58" s="178"/>
      <c r="E58" s="178"/>
      <c r="F58" s="178"/>
      <c r="G58" s="179">
        <f t="shared" si="2"/>
        <v>0</v>
      </c>
    </row>
    <row r="59" spans="1:7" ht="18.75" customHeight="1">
      <c r="A59" s="776"/>
      <c r="B59" s="776"/>
      <c r="C59" s="176" t="s">
        <v>648</v>
      </c>
      <c r="D59" s="178"/>
      <c r="E59" s="178"/>
      <c r="F59" s="178"/>
      <c r="G59" s="179">
        <f t="shared" si="2"/>
        <v>0</v>
      </c>
    </row>
    <row r="60" spans="1:7" ht="18.75" customHeight="1">
      <c r="A60" s="776"/>
      <c r="B60" s="776"/>
      <c r="C60" s="176" t="s">
        <v>647</v>
      </c>
      <c r="D60" s="178"/>
      <c r="E60" s="178"/>
      <c r="F60" s="178"/>
      <c r="G60" s="179">
        <f t="shared" si="2"/>
        <v>0</v>
      </c>
    </row>
    <row r="61" spans="1:7" ht="18.75" customHeight="1">
      <c r="A61" s="776"/>
      <c r="B61" s="776"/>
      <c r="C61" s="176" t="s">
        <v>646</v>
      </c>
      <c r="D61" s="178"/>
      <c r="E61" s="178"/>
      <c r="F61" s="178"/>
      <c r="G61" s="177">
        <f t="shared" si="2"/>
        <v>0</v>
      </c>
    </row>
    <row r="62" spans="1:7" ht="18.75" customHeight="1">
      <c r="A62" s="776"/>
      <c r="B62" s="777"/>
      <c r="C62" s="181" t="s">
        <v>645</v>
      </c>
      <c r="D62" s="174">
        <f>SUM(D57:D61)</f>
        <v>0</v>
      </c>
      <c r="E62" s="174">
        <f>SUM(E57:E61)</f>
        <v>0</v>
      </c>
      <c r="F62" s="174">
        <f>SUM(F57:F61)</f>
        <v>0</v>
      </c>
      <c r="G62" s="168">
        <f t="shared" si="2"/>
        <v>0</v>
      </c>
    </row>
    <row r="63" spans="1:7" ht="18.75" customHeight="1">
      <c r="A63" s="776"/>
      <c r="B63" s="775" t="s">
        <v>644</v>
      </c>
      <c r="C63" s="176" t="s">
        <v>643</v>
      </c>
      <c r="D63" s="178"/>
      <c r="E63" s="178"/>
      <c r="F63" s="178"/>
      <c r="G63" s="180">
        <f t="shared" si="2"/>
        <v>0</v>
      </c>
    </row>
    <row r="64" spans="1:7" ht="18.75" customHeight="1">
      <c r="A64" s="776"/>
      <c r="B64" s="776"/>
      <c r="C64" s="176" t="s">
        <v>642</v>
      </c>
      <c r="D64" s="178">
        <v>3798144</v>
      </c>
      <c r="E64" s="178"/>
      <c r="F64" s="178">
        <v>1110140</v>
      </c>
      <c r="G64" s="179">
        <f t="shared" si="2"/>
        <v>4908284</v>
      </c>
    </row>
    <row r="65" spans="1:7" ht="18.75" customHeight="1">
      <c r="A65" s="776"/>
      <c r="B65" s="776"/>
      <c r="C65" s="176" t="s">
        <v>641</v>
      </c>
      <c r="D65" s="178"/>
      <c r="E65" s="178"/>
      <c r="F65" s="178"/>
      <c r="G65" s="179">
        <f t="shared" si="2"/>
        <v>0</v>
      </c>
    </row>
    <row r="66" spans="1:7" ht="18.75" customHeight="1">
      <c r="A66" s="776"/>
      <c r="B66" s="776"/>
      <c r="C66" s="176" t="s">
        <v>640</v>
      </c>
      <c r="D66" s="178"/>
      <c r="E66" s="178"/>
      <c r="F66" s="178"/>
      <c r="G66" s="177">
        <f t="shared" si="2"/>
        <v>0</v>
      </c>
    </row>
    <row r="67" spans="1:7" ht="18.75" customHeight="1">
      <c r="A67" s="776"/>
      <c r="B67" s="777"/>
      <c r="C67" s="181" t="s">
        <v>639</v>
      </c>
      <c r="D67" s="174">
        <f>SUM(D63:D66)</f>
        <v>3798144</v>
      </c>
      <c r="E67" s="174">
        <f>SUM(E63:E66)</f>
        <v>0</v>
      </c>
      <c r="F67" s="174">
        <f>SUM(F63:F66)</f>
        <v>1110140</v>
      </c>
      <c r="G67" s="168">
        <f t="shared" si="2"/>
        <v>4908284</v>
      </c>
    </row>
    <row r="68" spans="1:7" ht="18.75" customHeight="1">
      <c r="A68" s="777"/>
      <c r="B68" s="773" t="s">
        <v>638</v>
      </c>
      <c r="C68" s="774"/>
      <c r="D68" s="174">
        <f>D62-D67</f>
        <v>-3798144</v>
      </c>
      <c r="E68" s="174">
        <f>E62-E67</f>
        <v>0</v>
      </c>
      <c r="F68" s="174">
        <f>F62-F67</f>
        <v>-1110140</v>
      </c>
      <c r="G68" s="168">
        <f t="shared" si="2"/>
        <v>-4908284</v>
      </c>
    </row>
    <row r="69" spans="1:7" ht="18.75" customHeight="1">
      <c r="A69" s="775" t="s">
        <v>637</v>
      </c>
      <c r="B69" s="775" t="s">
        <v>628</v>
      </c>
      <c r="C69" s="176" t="s">
        <v>636</v>
      </c>
      <c r="D69" s="178"/>
      <c r="E69" s="178"/>
      <c r="F69" s="178"/>
      <c r="G69" s="180">
        <f t="shared" si="2"/>
        <v>0</v>
      </c>
    </row>
    <row r="70" spans="1:7" ht="18.75" customHeight="1">
      <c r="A70" s="776"/>
      <c r="B70" s="776"/>
      <c r="C70" s="176" t="s">
        <v>635</v>
      </c>
      <c r="D70" s="178">
        <v>100000</v>
      </c>
      <c r="E70" s="178"/>
      <c r="F70" s="178">
        <v>550000</v>
      </c>
      <c r="G70" s="179">
        <f aca="true" t="shared" si="3" ref="G70:G75">SUM(D70:F70)</f>
        <v>650000</v>
      </c>
    </row>
    <row r="71" spans="1:7" ht="18.75" customHeight="1">
      <c r="A71" s="776"/>
      <c r="B71" s="776"/>
      <c r="C71" s="176" t="s">
        <v>634</v>
      </c>
      <c r="D71" s="178"/>
      <c r="E71" s="178"/>
      <c r="F71" s="178"/>
      <c r="G71" s="179">
        <f t="shared" si="3"/>
        <v>0</v>
      </c>
    </row>
    <row r="72" spans="1:7" ht="18.75" customHeight="1">
      <c r="A72" s="776"/>
      <c r="B72" s="776"/>
      <c r="C72" s="176" t="s">
        <v>633</v>
      </c>
      <c r="D72" s="178"/>
      <c r="E72" s="178"/>
      <c r="F72" s="178"/>
      <c r="G72" s="179">
        <f t="shared" si="3"/>
        <v>0</v>
      </c>
    </row>
    <row r="73" spans="1:7" ht="18.75" customHeight="1">
      <c r="A73" s="776"/>
      <c r="B73" s="776"/>
      <c r="C73" s="176" t="s">
        <v>632</v>
      </c>
      <c r="D73" s="178"/>
      <c r="E73" s="178"/>
      <c r="F73" s="178"/>
      <c r="G73" s="179">
        <f t="shared" si="3"/>
        <v>0</v>
      </c>
    </row>
    <row r="74" spans="1:7" ht="18.75" customHeight="1">
      <c r="A74" s="776"/>
      <c r="B74" s="776"/>
      <c r="C74" s="176" t="s">
        <v>631</v>
      </c>
      <c r="D74" s="178"/>
      <c r="E74" s="178"/>
      <c r="F74" s="178"/>
      <c r="G74" s="179">
        <f t="shared" si="3"/>
        <v>0</v>
      </c>
    </row>
    <row r="75" spans="1:7" ht="18.75" customHeight="1">
      <c r="A75" s="776"/>
      <c r="B75" s="776"/>
      <c r="C75" s="176" t="s">
        <v>630</v>
      </c>
      <c r="D75" s="178">
        <v>3151139</v>
      </c>
      <c r="E75" s="178"/>
      <c r="F75" s="178"/>
      <c r="G75" s="179">
        <f t="shared" si="3"/>
        <v>3151139</v>
      </c>
    </row>
    <row r="76" spans="1:7" ht="18.75" customHeight="1">
      <c r="A76" s="776"/>
      <c r="B76" s="776"/>
      <c r="C76" s="176" t="s">
        <v>629</v>
      </c>
      <c r="D76" s="178"/>
      <c r="E76" s="178"/>
      <c r="F76" s="178"/>
      <c r="G76" s="177">
        <f>SUM(D76:F76)</f>
        <v>0</v>
      </c>
    </row>
    <row r="77" spans="1:7" ht="18.75" customHeight="1">
      <c r="A77" s="776"/>
      <c r="B77" s="777"/>
      <c r="C77" s="181" t="s">
        <v>903</v>
      </c>
      <c r="D77" s="174">
        <f>SUM(D69:D76)</f>
        <v>3251139</v>
      </c>
      <c r="E77" s="174">
        <f>SUM(E69:E76)</f>
        <v>0</v>
      </c>
      <c r="F77" s="174">
        <f>SUM(F69:F76)</f>
        <v>550000</v>
      </c>
      <c r="G77" s="168">
        <f>SUM(D77:F77)</f>
        <v>3801139</v>
      </c>
    </row>
    <row r="78" spans="1:7" ht="18.75" customHeight="1">
      <c r="A78" s="776"/>
      <c r="B78" s="775" t="s">
        <v>628</v>
      </c>
      <c r="C78" s="176" t="s">
        <v>627</v>
      </c>
      <c r="D78" s="178"/>
      <c r="E78" s="178"/>
      <c r="F78" s="178"/>
      <c r="G78" s="180">
        <f>SUM(D78:F78)</f>
        <v>0</v>
      </c>
    </row>
    <row r="79" spans="1:7" ht="18.75" customHeight="1">
      <c r="A79" s="776"/>
      <c r="B79" s="776"/>
      <c r="C79" s="176" t="s">
        <v>626</v>
      </c>
      <c r="D79" s="178"/>
      <c r="E79" s="178"/>
      <c r="F79" s="178"/>
      <c r="G79" s="179">
        <f aca="true" t="shared" si="4" ref="G79:G86">SUM(D79:F79)</f>
        <v>0</v>
      </c>
    </row>
    <row r="80" spans="1:7" ht="18.75" customHeight="1">
      <c r="A80" s="776"/>
      <c r="B80" s="776"/>
      <c r="C80" s="176" t="s">
        <v>625</v>
      </c>
      <c r="D80" s="178">
        <v>7012740</v>
      </c>
      <c r="E80" s="178"/>
      <c r="F80" s="178">
        <v>50000</v>
      </c>
      <c r="G80" s="179">
        <f t="shared" si="4"/>
        <v>7062740</v>
      </c>
    </row>
    <row r="81" spans="1:7" ht="18.75" customHeight="1">
      <c r="A81" s="776"/>
      <c r="B81" s="776"/>
      <c r="C81" s="176" t="s">
        <v>624</v>
      </c>
      <c r="D81" s="178"/>
      <c r="E81" s="178"/>
      <c r="F81" s="178"/>
      <c r="G81" s="179">
        <f t="shared" si="4"/>
        <v>0</v>
      </c>
    </row>
    <row r="82" spans="1:7" ht="18.75" customHeight="1">
      <c r="A82" s="776"/>
      <c r="B82" s="776"/>
      <c r="C82" s="176" t="s">
        <v>623</v>
      </c>
      <c r="D82" s="178"/>
      <c r="E82" s="178"/>
      <c r="F82" s="178"/>
      <c r="G82" s="179">
        <f t="shared" si="4"/>
        <v>0</v>
      </c>
    </row>
    <row r="83" spans="1:7" ht="18.75" customHeight="1">
      <c r="A83" s="776"/>
      <c r="B83" s="776"/>
      <c r="C83" s="176" t="s">
        <v>622</v>
      </c>
      <c r="D83" s="178"/>
      <c r="E83" s="178"/>
      <c r="F83" s="178"/>
      <c r="G83" s="179">
        <f t="shared" si="4"/>
        <v>0</v>
      </c>
    </row>
    <row r="84" spans="1:7" ht="18.75" customHeight="1">
      <c r="A84" s="776"/>
      <c r="B84" s="776"/>
      <c r="C84" s="176" t="s">
        <v>621</v>
      </c>
      <c r="D84" s="178"/>
      <c r="E84" s="178"/>
      <c r="F84" s="178"/>
      <c r="G84" s="179">
        <f t="shared" si="4"/>
        <v>0</v>
      </c>
    </row>
    <row r="85" spans="1:7" ht="18.75" customHeight="1">
      <c r="A85" s="776"/>
      <c r="B85" s="776"/>
      <c r="C85" s="176" t="s">
        <v>620</v>
      </c>
      <c r="D85" s="178">
        <v>8603101</v>
      </c>
      <c r="E85" s="178"/>
      <c r="F85" s="178"/>
      <c r="G85" s="179">
        <f t="shared" si="4"/>
        <v>8603101</v>
      </c>
    </row>
    <row r="86" spans="1:7" ht="18.75" customHeight="1">
      <c r="A86" s="776"/>
      <c r="B86" s="776"/>
      <c r="C86" s="176" t="s">
        <v>619</v>
      </c>
      <c r="D86" s="178"/>
      <c r="E86" s="178"/>
      <c r="F86" s="178"/>
      <c r="G86" s="179">
        <f t="shared" si="4"/>
        <v>0</v>
      </c>
    </row>
    <row r="87" spans="1:7" ht="18.75" customHeight="1">
      <c r="A87" s="776"/>
      <c r="B87" s="776"/>
      <c r="C87" s="176" t="s">
        <v>618</v>
      </c>
      <c r="D87" s="178"/>
      <c r="E87" s="178"/>
      <c r="F87" s="178"/>
      <c r="G87" s="177">
        <f>SUM(D87:F87)</f>
        <v>0</v>
      </c>
    </row>
    <row r="88" spans="1:7" ht="18.75" customHeight="1">
      <c r="A88" s="776"/>
      <c r="B88" s="777"/>
      <c r="C88" s="175" t="s">
        <v>902</v>
      </c>
      <c r="D88" s="174">
        <f>SUM(D78:D87)</f>
        <v>15615841</v>
      </c>
      <c r="E88" s="174">
        <f>SUM(E78:E87)</f>
        <v>0</v>
      </c>
      <c r="F88" s="174">
        <f>SUM(F78:F87)</f>
        <v>50000</v>
      </c>
      <c r="G88" s="168">
        <f>SUM(D88:F88)</f>
        <v>15665841</v>
      </c>
    </row>
    <row r="89" spans="1:7" ht="18.75" customHeight="1">
      <c r="A89" s="777"/>
      <c r="B89" s="770" t="s">
        <v>901</v>
      </c>
      <c r="C89" s="772"/>
      <c r="D89" s="174">
        <f>D77-D88</f>
        <v>-12364702</v>
      </c>
      <c r="E89" s="174">
        <f>E77-E88</f>
        <v>0</v>
      </c>
      <c r="F89" s="174">
        <f>F77-F88</f>
        <v>500000</v>
      </c>
      <c r="G89" s="168">
        <f>SUM(D89:F89)</f>
        <v>-11864702</v>
      </c>
    </row>
    <row r="90" spans="1:7" ht="18.75" customHeight="1">
      <c r="A90" s="770" t="s">
        <v>697</v>
      </c>
      <c r="B90" s="771"/>
      <c r="C90" s="772"/>
      <c r="D90" s="173"/>
      <c r="E90" s="173"/>
      <c r="F90" s="173"/>
      <c r="G90" s="168"/>
    </row>
    <row r="91" spans="1:7" ht="18.75" customHeight="1">
      <c r="A91" s="778" t="s">
        <v>900</v>
      </c>
      <c r="B91" s="779"/>
      <c r="C91" s="780"/>
      <c r="D91" s="172">
        <f>D16+D56+D68+D89-D90</f>
        <v>2606354</v>
      </c>
      <c r="E91" s="172">
        <f>E16+E56+E68+E89-E90</f>
        <v>-120160</v>
      </c>
      <c r="F91" s="172">
        <f>F16+F56+F68+F89-F90</f>
        <v>6478404</v>
      </c>
      <c r="G91" s="168">
        <f>SUM(D91:F91)</f>
        <v>8964598</v>
      </c>
    </row>
    <row r="92" spans="1:7" ht="18.75" customHeight="1">
      <c r="A92" s="171"/>
      <c r="B92" s="171"/>
      <c r="C92" s="171"/>
      <c r="D92" s="171"/>
      <c r="E92" s="171"/>
      <c r="F92" s="171"/>
      <c r="G92" s="170"/>
    </row>
    <row r="93" spans="1:7" ht="18.75" customHeight="1">
      <c r="A93" s="778" t="s">
        <v>899</v>
      </c>
      <c r="B93" s="779"/>
      <c r="C93" s="780"/>
      <c r="D93" s="169">
        <v>263300428</v>
      </c>
      <c r="E93" s="169">
        <v>120160</v>
      </c>
      <c r="F93" s="169">
        <v>591734</v>
      </c>
      <c r="G93" s="168">
        <f>SUM(D93:F93)</f>
        <v>264012322</v>
      </c>
    </row>
    <row r="94" spans="1:7" ht="18.75" customHeight="1">
      <c r="A94" s="778" t="s">
        <v>898</v>
      </c>
      <c r="B94" s="779"/>
      <c r="C94" s="780"/>
      <c r="D94" s="169">
        <f>D91+D93</f>
        <v>265906782</v>
      </c>
      <c r="E94" s="169">
        <f>E91+E93</f>
        <v>0</v>
      </c>
      <c r="F94" s="169">
        <f>F91+F93</f>
        <v>7070138</v>
      </c>
      <c r="G94" s="168">
        <f>SUM(D94:F94)</f>
        <v>272976920</v>
      </c>
    </row>
  </sheetData>
  <sheetProtection password="CCE7" sheet="1" formatCells="0" formatColumns="0" formatRows="0" insertColumns="0" insertRows="0" insertHyperlinks="0" deleteColumns="0" deleteRows="0" sort="0" autoFilter="0" pivotTables="0"/>
  <mergeCells count="23">
    <mergeCell ref="A93:C93"/>
    <mergeCell ref="A94:C94"/>
    <mergeCell ref="A69:A89"/>
    <mergeCell ref="B69:B77"/>
    <mergeCell ref="B78:B88"/>
    <mergeCell ref="B89:C89"/>
    <mergeCell ref="A90:C90"/>
    <mergeCell ref="A91:C91"/>
    <mergeCell ref="A17:A56"/>
    <mergeCell ref="B17:B39"/>
    <mergeCell ref="B40:B55"/>
    <mergeCell ref="B56:C56"/>
    <mergeCell ref="A57:A68"/>
    <mergeCell ref="B57:B62"/>
    <mergeCell ref="B63:B67"/>
    <mergeCell ref="B68:C68"/>
    <mergeCell ref="A2:G2"/>
    <mergeCell ref="A4:G4"/>
    <mergeCell ref="A6:C6"/>
    <mergeCell ref="A7:A16"/>
    <mergeCell ref="B7:B10"/>
    <mergeCell ref="B11:B15"/>
    <mergeCell ref="B16:C16"/>
  </mergeCells>
  <printOptions horizontalCentered="1"/>
  <pageMargins left="0" right="0" top="0.1968503937007874" bottom="0" header="0" footer="0"/>
  <pageSetup firstPageNumber="6" useFirstPageNumber="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95"/>
  <sheetViews>
    <sheetView view="pageBreakPreview" zoomScaleSheetLayoutView="100" zoomScalePageLayoutView="0" workbookViewId="0" topLeftCell="A1">
      <selection activeCell="A1" sqref="A1"/>
    </sheetView>
  </sheetViews>
  <sheetFormatPr defaultColWidth="9.140625" defaultRowHeight="18" customHeight="1"/>
  <cols>
    <col min="1" max="1" width="3.57421875" style="166" customWidth="1"/>
    <col min="2" max="2" width="3.421875" style="166" customWidth="1"/>
    <col min="3" max="3" width="38.7109375" style="166" customWidth="1"/>
    <col min="4" max="6" width="16.57421875" style="166" customWidth="1"/>
    <col min="7" max="7" width="1.421875" style="166" customWidth="1"/>
    <col min="8" max="16384" width="9.00390625" style="166" customWidth="1"/>
  </cols>
  <sheetData>
    <row r="1" spans="1:6" ht="18" customHeight="1">
      <c r="A1" s="191"/>
      <c r="B1" s="191"/>
      <c r="C1" s="191"/>
      <c r="E1" s="195"/>
      <c r="F1" s="195" t="s">
        <v>917</v>
      </c>
    </row>
    <row r="2" spans="1:6" ht="18" customHeight="1">
      <c r="A2" s="768" t="s">
        <v>913</v>
      </c>
      <c r="B2" s="768"/>
      <c r="C2" s="768"/>
      <c r="D2" s="768"/>
      <c r="E2" s="768"/>
      <c r="F2" s="768"/>
    </row>
    <row r="3" spans="1:6" ht="18" customHeight="1">
      <c r="A3" s="191"/>
      <c r="B3" s="191"/>
      <c r="C3" s="191"/>
      <c r="D3" s="191"/>
      <c r="E3" s="191"/>
      <c r="F3" s="191"/>
    </row>
    <row r="4" spans="1:6" ht="18" customHeight="1">
      <c r="A4" s="768" t="s">
        <v>734</v>
      </c>
      <c r="B4" s="768"/>
      <c r="C4" s="768"/>
      <c r="D4" s="768"/>
      <c r="E4" s="768"/>
      <c r="F4" s="768"/>
    </row>
    <row r="5" spans="1:6" ht="18" customHeight="1">
      <c r="A5" s="191"/>
      <c r="B5" s="191"/>
      <c r="C5" s="191"/>
      <c r="D5" s="191"/>
      <c r="E5" s="191"/>
      <c r="F5" s="195" t="s">
        <v>733</v>
      </c>
    </row>
    <row r="6" spans="1:6" ht="18" customHeight="1">
      <c r="A6" s="770" t="s">
        <v>694</v>
      </c>
      <c r="B6" s="771"/>
      <c r="C6" s="772"/>
      <c r="D6" s="181" t="s">
        <v>732</v>
      </c>
      <c r="E6" s="181" t="s">
        <v>731</v>
      </c>
      <c r="F6" s="181" t="s">
        <v>730</v>
      </c>
    </row>
    <row r="7" spans="1:6" ht="18" customHeight="1">
      <c r="A7" s="781" t="s">
        <v>754</v>
      </c>
      <c r="B7" s="781" t="s">
        <v>628</v>
      </c>
      <c r="C7" s="184" t="s">
        <v>705</v>
      </c>
      <c r="D7" s="185"/>
      <c r="E7" s="185"/>
      <c r="F7" s="185"/>
    </row>
    <row r="8" spans="1:6" ht="18" customHeight="1">
      <c r="A8" s="782"/>
      <c r="B8" s="782"/>
      <c r="C8" s="176" t="s">
        <v>704</v>
      </c>
      <c r="D8" s="178">
        <v>15503152</v>
      </c>
      <c r="E8" s="178">
        <v>15747326</v>
      </c>
      <c r="F8" s="178">
        <f>D8-E8</f>
        <v>-244174</v>
      </c>
    </row>
    <row r="9" spans="1:6" ht="18" customHeight="1">
      <c r="A9" s="782"/>
      <c r="B9" s="782"/>
      <c r="C9" s="176"/>
      <c r="D9" s="178"/>
      <c r="E9" s="178"/>
      <c r="F9" s="178"/>
    </row>
    <row r="10" spans="1:6" ht="18" customHeight="1">
      <c r="A10" s="782"/>
      <c r="B10" s="783"/>
      <c r="C10" s="181" t="s">
        <v>753</v>
      </c>
      <c r="D10" s="174">
        <f>SUM(D7:D9)</f>
        <v>15503152</v>
      </c>
      <c r="E10" s="174">
        <f>SUM(E7:E9)</f>
        <v>15747326</v>
      </c>
      <c r="F10" s="174">
        <f>D10-E10</f>
        <v>-244174</v>
      </c>
    </row>
    <row r="11" spans="1:6" ht="18" customHeight="1">
      <c r="A11" s="782"/>
      <c r="B11" s="781" t="s">
        <v>644</v>
      </c>
      <c r="C11" s="182" t="s">
        <v>702</v>
      </c>
      <c r="D11" s="185"/>
      <c r="E11" s="185"/>
      <c r="F11" s="185"/>
    </row>
    <row r="12" spans="1:6" ht="18" customHeight="1">
      <c r="A12" s="782"/>
      <c r="B12" s="782"/>
      <c r="C12" s="182" t="s">
        <v>701</v>
      </c>
      <c r="D12" s="178">
        <v>16537018</v>
      </c>
      <c r="E12" s="178">
        <v>14984067</v>
      </c>
      <c r="F12" s="178">
        <f>D12-E12</f>
        <v>1552951</v>
      </c>
    </row>
    <row r="13" spans="1:6" ht="18" customHeight="1">
      <c r="A13" s="782"/>
      <c r="B13" s="782"/>
      <c r="C13" s="182"/>
      <c r="D13" s="178"/>
      <c r="E13" s="178"/>
      <c r="F13" s="178"/>
    </row>
    <row r="14" spans="1:6" ht="18" customHeight="1">
      <c r="A14" s="782"/>
      <c r="B14" s="782"/>
      <c r="C14" s="182"/>
      <c r="D14" s="178"/>
      <c r="E14" s="178"/>
      <c r="F14" s="178"/>
    </row>
    <row r="15" spans="1:6" ht="18" customHeight="1">
      <c r="A15" s="782"/>
      <c r="B15" s="783"/>
      <c r="C15" s="181" t="s">
        <v>752</v>
      </c>
      <c r="D15" s="174">
        <f>SUM(D11:D14)</f>
        <v>16537018</v>
      </c>
      <c r="E15" s="174">
        <f>SUM(E11:E14)</f>
        <v>14984067</v>
      </c>
      <c r="F15" s="174">
        <f>D15-E15</f>
        <v>1552951</v>
      </c>
    </row>
    <row r="16" spans="1:6" ht="18" customHeight="1">
      <c r="A16" s="783"/>
      <c r="B16" s="784" t="s">
        <v>751</v>
      </c>
      <c r="C16" s="784"/>
      <c r="D16" s="174">
        <f>D10-D15</f>
        <v>-1033866</v>
      </c>
      <c r="E16" s="174">
        <f>E10-E15</f>
        <v>763259</v>
      </c>
      <c r="F16" s="174">
        <f>D16-E16</f>
        <v>-1797125</v>
      </c>
    </row>
    <row r="17" spans="1:6" ht="18" customHeight="1">
      <c r="A17" s="781" t="s">
        <v>750</v>
      </c>
      <c r="B17" s="781" t="s">
        <v>628</v>
      </c>
      <c r="C17" s="184" t="s">
        <v>688</v>
      </c>
      <c r="D17" s="185">
        <v>8170000</v>
      </c>
      <c r="E17" s="185">
        <v>8140500</v>
      </c>
      <c r="F17" s="185">
        <f aca="true" t="shared" si="0" ref="F17:F48">D17-E17</f>
        <v>29500</v>
      </c>
    </row>
    <row r="18" spans="1:6" ht="18" customHeight="1">
      <c r="A18" s="782"/>
      <c r="B18" s="782"/>
      <c r="C18" s="176" t="s">
        <v>687</v>
      </c>
      <c r="D18" s="178">
        <f>6646588+105463</f>
        <v>6752051</v>
      </c>
      <c r="E18" s="178">
        <f>8047963+320000</f>
        <v>8367963</v>
      </c>
      <c r="F18" s="178">
        <f t="shared" si="0"/>
        <v>-1615912</v>
      </c>
    </row>
    <row r="19" spans="1:6" ht="18" customHeight="1">
      <c r="A19" s="782"/>
      <c r="B19" s="782"/>
      <c r="C19" s="176" t="s">
        <v>686</v>
      </c>
      <c r="D19" s="178">
        <v>0</v>
      </c>
      <c r="E19" s="178">
        <v>0</v>
      </c>
      <c r="F19" s="178">
        <f t="shared" si="0"/>
        <v>0</v>
      </c>
    </row>
    <row r="20" spans="1:6" ht="18" customHeight="1">
      <c r="A20" s="782"/>
      <c r="B20" s="782"/>
      <c r="C20" s="176" t="s">
        <v>685</v>
      </c>
      <c r="D20" s="178">
        <v>62899410</v>
      </c>
      <c r="E20" s="178">
        <v>65347705</v>
      </c>
      <c r="F20" s="178">
        <f t="shared" si="0"/>
        <v>-2448295</v>
      </c>
    </row>
    <row r="21" spans="1:6" ht="18" customHeight="1">
      <c r="A21" s="782"/>
      <c r="B21" s="782"/>
      <c r="C21" s="176" t="s">
        <v>684</v>
      </c>
      <c r="D21" s="178">
        <v>128475</v>
      </c>
      <c r="E21" s="178">
        <v>306100</v>
      </c>
      <c r="F21" s="178">
        <f t="shared" si="0"/>
        <v>-177625</v>
      </c>
    </row>
    <row r="22" spans="1:6" ht="18" customHeight="1">
      <c r="A22" s="782"/>
      <c r="B22" s="782"/>
      <c r="C22" s="176" t="s">
        <v>683</v>
      </c>
      <c r="D22" s="178">
        <f>67780700+96750903</f>
        <v>164531603</v>
      </c>
      <c r="E22" s="178">
        <f>56623350+94899258</f>
        <v>151522608</v>
      </c>
      <c r="F22" s="178">
        <f t="shared" si="0"/>
        <v>13008995</v>
      </c>
    </row>
    <row r="23" spans="1:6" ht="18" customHeight="1">
      <c r="A23" s="782"/>
      <c r="B23" s="782"/>
      <c r="C23" s="176" t="s">
        <v>682</v>
      </c>
      <c r="D23" s="178">
        <f>2999010+27873767</f>
        <v>30872777</v>
      </c>
      <c r="E23" s="178">
        <f>2678000+27276620</f>
        <v>29954620</v>
      </c>
      <c r="F23" s="178">
        <f t="shared" si="0"/>
        <v>918157</v>
      </c>
    </row>
    <row r="24" spans="1:6" ht="18" customHeight="1">
      <c r="A24" s="782"/>
      <c r="B24" s="782"/>
      <c r="C24" s="176" t="s">
        <v>680</v>
      </c>
      <c r="D24" s="178">
        <v>613344</v>
      </c>
      <c r="E24" s="178">
        <v>721180</v>
      </c>
      <c r="F24" s="178">
        <f t="shared" si="0"/>
        <v>-107836</v>
      </c>
    </row>
    <row r="25" spans="1:6" ht="18" customHeight="1">
      <c r="A25" s="782"/>
      <c r="B25" s="782"/>
      <c r="C25" s="176" t="s">
        <v>679</v>
      </c>
      <c r="D25" s="178">
        <v>0</v>
      </c>
      <c r="E25" s="178">
        <v>0</v>
      </c>
      <c r="F25" s="178">
        <f t="shared" si="0"/>
        <v>0</v>
      </c>
    </row>
    <row r="26" spans="1:6" ht="18" customHeight="1">
      <c r="A26" s="782"/>
      <c r="B26" s="782"/>
      <c r="C26" s="176" t="s">
        <v>678</v>
      </c>
      <c r="D26" s="178">
        <v>0</v>
      </c>
      <c r="E26" s="178">
        <v>674902</v>
      </c>
      <c r="F26" s="178">
        <f t="shared" si="0"/>
        <v>-674902</v>
      </c>
    </row>
    <row r="27" spans="1:6" ht="18" customHeight="1">
      <c r="A27" s="782"/>
      <c r="B27" s="782"/>
      <c r="C27" s="176" t="s">
        <v>677</v>
      </c>
      <c r="D27" s="178">
        <v>333079192</v>
      </c>
      <c r="E27" s="178">
        <v>347207626</v>
      </c>
      <c r="F27" s="178">
        <f t="shared" si="0"/>
        <v>-14128434</v>
      </c>
    </row>
    <row r="28" spans="1:6" ht="18" customHeight="1">
      <c r="A28" s="782"/>
      <c r="B28" s="782"/>
      <c r="C28" s="176" t="s">
        <v>676</v>
      </c>
      <c r="D28" s="178">
        <v>593580</v>
      </c>
      <c r="E28" s="178">
        <v>1243350</v>
      </c>
      <c r="F28" s="178">
        <f t="shared" si="0"/>
        <v>-649770</v>
      </c>
    </row>
    <row r="29" spans="1:6" ht="18" customHeight="1">
      <c r="A29" s="782"/>
      <c r="B29" s="782"/>
      <c r="C29" s="176" t="s">
        <v>675</v>
      </c>
      <c r="D29" s="178">
        <f>56893700+85366256</f>
        <v>142259956</v>
      </c>
      <c r="E29" s="178">
        <f>55642801+82724132</f>
        <v>138366933</v>
      </c>
      <c r="F29" s="178">
        <f t="shared" si="0"/>
        <v>3893023</v>
      </c>
    </row>
    <row r="30" spans="1:6" ht="18" customHeight="1">
      <c r="A30" s="782"/>
      <c r="B30" s="782"/>
      <c r="C30" s="176" t="s">
        <v>674</v>
      </c>
      <c r="D30" s="178">
        <v>0</v>
      </c>
      <c r="E30" s="178">
        <v>0</v>
      </c>
      <c r="F30" s="178">
        <f t="shared" si="0"/>
        <v>0</v>
      </c>
    </row>
    <row r="31" spans="1:6" ht="18" customHeight="1">
      <c r="A31" s="782"/>
      <c r="B31" s="782"/>
      <c r="C31" s="176" t="s">
        <v>673</v>
      </c>
      <c r="D31" s="178">
        <f>37531000+2248404</f>
        <v>39779404</v>
      </c>
      <c r="E31" s="178">
        <f>40194285+12599958</f>
        <v>52794243</v>
      </c>
      <c r="F31" s="178">
        <f t="shared" si="0"/>
        <v>-13014839</v>
      </c>
    </row>
    <row r="32" spans="1:6" ht="18" customHeight="1">
      <c r="A32" s="782"/>
      <c r="B32" s="782"/>
      <c r="C32" s="176" t="s">
        <v>671</v>
      </c>
      <c r="D32" s="178">
        <f>2644588+19500+100400</f>
        <v>2764488</v>
      </c>
      <c r="E32" s="178">
        <f>1189668+14006+137400</f>
        <v>1341074</v>
      </c>
      <c r="F32" s="178">
        <f t="shared" si="0"/>
        <v>1423414</v>
      </c>
    </row>
    <row r="33" spans="1:6" ht="18" customHeight="1">
      <c r="A33" s="782"/>
      <c r="B33" s="782"/>
      <c r="C33" s="176" t="s">
        <v>670</v>
      </c>
      <c r="D33" s="178">
        <v>0</v>
      </c>
      <c r="E33" s="178">
        <v>0</v>
      </c>
      <c r="F33" s="178">
        <f t="shared" si="0"/>
        <v>0</v>
      </c>
    </row>
    <row r="34" spans="1:6" ht="18" customHeight="1">
      <c r="A34" s="782"/>
      <c r="B34" s="782"/>
      <c r="C34" s="176" t="s">
        <v>729</v>
      </c>
      <c r="D34" s="178">
        <v>0</v>
      </c>
      <c r="E34" s="178">
        <v>0</v>
      </c>
      <c r="F34" s="178">
        <f t="shared" si="0"/>
        <v>0</v>
      </c>
    </row>
    <row r="35" spans="1:6" ht="18" customHeight="1">
      <c r="A35" s="782"/>
      <c r="B35" s="782"/>
      <c r="C35" s="176" t="s">
        <v>728</v>
      </c>
      <c r="D35" s="178">
        <v>1528701</v>
      </c>
      <c r="E35" s="178">
        <v>5126977</v>
      </c>
      <c r="F35" s="178">
        <f t="shared" si="0"/>
        <v>-3598276</v>
      </c>
    </row>
    <row r="36" spans="1:6" ht="18" customHeight="1">
      <c r="A36" s="782"/>
      <c r="B36" s="782"/>
      <c r="C36" s="176" t="s">
        <v>714</v>
      </c>
      <c r="D36" s="178">
        <f>2503835+936185</f>
        <v>3440020</v>
      </c>
      <c r="E36" s="178">
        <f>4949365+995000</f>
        <v>5944365</v>
      </c>
      <c r="F36" s="178">
        <f t="shared" si="0"/>
        <v>-2504345</v>
      </c>
    </row>
    <row r="37" spans="1:6" ht="18" customHeight="1">
      <c r="A37" s="782"/>
      <c r="B37" s="783"/>
      <c r="C37" s="181" t="s">
        <v>914</v>
      </c>
      <c r="D37" s="174">
        <f>SUM(D17:D36)</f>
        <v>797413001</v>
      </c>
      <c r="E37" s="174">
        <f>SUM(E17:E36)</f>
        <v>817060146</v>
      </c>
      <c r="F37" s="174">
        <f t="shared" si="0"/>
        <v>-19647145</v>
      </c>
    </row>
    <row r="38" spans="1:6" ht="18" customHeight="1">
      <c r="A38" s="782"/>
      <c r="B38" s="782" t="s">
        <v>644</v>
      </c>
      <c r="C38" s="176" t="s">
        <v>666</v>
      </c>
      <c r="D38" s="178">
        <f>452979516+61464175+67971059</f>
        <v>582414750</v>
      </c>
      <c r="E38" s="178">
        <f>456878749+62460155+78783553</f>
        <v>598122457</v>
      </c>
      <c r="F38" s="185">
        <f t="shared" si="0"/>
        <v>-15707707</v>
      </c>
    </row>
    <row r="39" spans="1:6" ht="18" customHeight="1">
      <c r="A39" s="782"/>
      <c r="B39" s="782"/>
      <c r="C39" s="176" t="s">
        <v>665</v>
      </c>
      <c r="D39" s="178">
        <f>10395116+216761+4783856</f>
        <v>15395733</v>
      </c>
      <c r="E39" s="178">
        <f>11848348+457366+7805192</f>
        <v>20110906</v>
      </c>
      <c r="F39" s="178">
        <f t="shared" si="0"/>
        <v>-4715173</v>
      </c>
    </row>
    <row r="40" spans="1:6" ht="18" customHeight="1">
      <c r="A40" s="782"/>
      <c r="B40" s="782"/>
      <c r="C40" s="176" t="s">
        <v>664</v>
      </c>
      <c r="D40" s="178">
        <f>85651182+72206880+7226526</f>
        <v>165084588</v>
      </c>
      <c r="E40" s="178">
        <f>87717294+64877571+9178649</f>
        <v>161773514</v>
      </c>
      <c r="F40" s="178">
        <f t="shared" si="0"/>
        <v>3311074</v>
      </c>
    </row>
    <row r="41" spans="1:6" ht="18" customHeight="1">
      <c r="A41" s="782"/>
      <c r="B41" s="782"/>
      <c r="C41" s="176" t="s">
        <v>663</v>
      </c>
      <c r="D41" s="178">
        <v>0</v>
      </c>
      <c r="E41" s="178">
        <v>0</v>
      </c>
      <c r="F41" s="178">
        <f t="shared" si="0"/>
        <v>0</v>
      </c>
    </row>
    <row r="42" spans="1:6" ht="18" customHeight="1">
      <c r="A42" s="782"/>
      <c r="B42" s="782"/>
      <c r="C42" s="176" t="s">
        <v>661</v>
      </c>
      <c r="D42" s="178">
        <v>0</v>
      </c>
      <c r="E42" s="178">
        <v>0</v>
      </c>
      <c r="F42" s="178">
        <f t="shared" si="0"/>
        <v>0</v>
      </c>
    </row>
    <row r="43" spans="1:6" ht="18" customHeight="1">
      <c r="A43" s="782"/>
      <c r="B43" s="782"/>
      <c r="C43" s="176" t="s">
        <v>660</v>
      </c>
      <c r="D43" s="178">
        <v>0</v>
      </c>
      <c r="E43" s="178">
        <v>0</v>
      </c>
      <c r="F43" s="178">
        <f t="shared" si="0"/>
        <v>0</v>
      </c>
    </row>
    <row r="44" spans="1:6" ht="18" customHeight="1">
      <c r="A44" s="782"/>
      <c r="B44" s="782"/>
      <c r="C44" s="176" t="s">
        <v>659</v>
      </c>
      <c r="D44" s="178">
        <v>0</v>
      </c>
      <c r="E44" s="178">
        <v>4530</v>
      </c>
      <c r="F44" s="178">
        <f t="shared" si="0"/>
        <v>-4530</v>
      </c>
    </row>
    <row r="45" spans="1:6" ht="18" customHeight="1">
      <c r="A45" s="782"/>
      <c r="B45" s="782"/>
      <c r="C45" s="176" t="s">
        <v>658</v>
      </c>
      <c r="D45" s="178">
        <v>5536381</v>
      </c>
      <c r="E45" s="178">
        <v>5569988</v>
      </c>
      <c r="F45" s="178">
        <f t="shared" si="0"/>
        <v>-33607</v>
      </c>
    </row>
    <row r="46" spans="1:6" ht="18" customHeight="1">
      <c r="A46" s="782"/>
      <c r="B46" s="782"/>
      <c r="C46" s="176" t="s">
        <v>657</v>
      </c>
      <c r="D46" s="192">
        <v>49000</v>
      </c>
      <c r="E46" s="192">
        <v>46500</v>
      </c>
      <c r="F46" s="178">
        <f t="shared" si="0"/>
        <v>2500</v>
      </c>
    </row>
    <row r="47" spans="1:6" ht="18" customHeight="1">
      <c r="A47" s="782"/>
      <c r="B47" s="782"/>
      <c r="C47" s="176" t="s">
        <v>727</v>
      </c>
      <c r="D47" s="178">
        <v>0</v>
      </c>
      <c r="E47" s="178">
        <v>0</v>
      </c>
      <c r="F47" s="178">
        <f t="shared" si="0"/>
        <v>0</v>
      </c>
    </row>
    <row r="48" spans="1:6" ht="18" customHeight="1">
      <c r="A48" s="782"/>
      <c r="B48" s="782"/>
      <c r="C48" s="176" t="s">
        <v>726</v>
      </c>
      <c r="D48" s="178">
        <f>7355566+21000+1738996</f>
        <v>9115562</v>
      </c>
      <c r="E48" s="178">
        <f>9498479+0+1771281</f>
        <v>11269760</v>
      </c>
      <c r="F48" s="178">
        <f t="shared" si="0"/>
        <v>-2154198</v>
      </c>
    </row>
    <row r="49" spans="1:6" ht="18" customHeight="1">
      <c r="A49" s="782"/>
      <c r="B49" s="782"/>
      <c r="C49" s="176" t="s">
        <v>656</v>
      </c>
      <c r="D49" s="178">
        <v>0</v>
      </c>
      <c r="E49" s="178">
        <v>0</v>
      </c>
      <c r="F49" s="178">
        <f aca="true" t="shared" si="1" ref="F49:F78">D49-E49</f>
        <v>0</v>
      </c>
    </row>
    <row r="50" spans="1:6" ht="18" customHeight="1">
      <c r="A50" s="782"/>
      <c r="B50" s="782"/>
      <c r="C50" s="194" t="s">
        <v>725</v>
      </c>
      <c r="D50" s="193">
        <v>6418710</v>
      </c>
      <c r="E50" s="193">
        <v>6017155</v>
      </c>
      <c r="F50" s="178">
        <f t="shared" si="1"/>
        <v>401555</v>
      </c>
    </row>
    <row r="51" spans="1:6" ht="18" customHeight="1">
      <c r="A51" s="782"/>
      <c r="B51" s="783"/>
      <c r="C51" s="181" t="s">
        <v>915</v>
      </c>
      <c r="D51" s="174">
        <f>SUM(D38:D50)</f>
        <v>784014724</v>
      </c>
      <c r="E51" s="174">
        <f>SUM(E38:E50)</f>
        <v>802914810</v>
      </c>
      <c r="F51" s="174">
        <f t="shared" si="1"/>
        <v>-18900086</v>
      </c>
    </row>
    <row r="52" spans="1:6" ht="18" customHeight="1">
      <c r="A52" s="783"/>
      <c r="B52" s="784" t="s">
        <v>749</v>
      </c>
      <c r="C52" s="784"/>
      <c r="D52" s="174">
        <f>D37-D51</f>
        <v>13398277</v>
      </c>
      <c r="E52" s="174">
        <f>E37-E51</f>
        <v>14145336</v>
      </c>
      <c r="F52" s="174">
        <f t="shared" si="1"/>
        <v>-747059</v>
      </c>
    </row>
    <row r="53" spans="1:6" ht="18" customHeight="1">
      <c r="A53" s="781" t="s">
        <v>724</v>
      </c>
      <c r="B53" s="781" t="s">
        <v>628</v>
      </c>
      <c r="C53" s="184" t="s">
        <v>669</v>
      </c>
      <c r="D53" s="185">
        <f>1986965+0+2064</f>
        <v>1989029</v>
      </c>
      <c r="E53" s="185">
        <f>1979725+0+1834</f>
        <v>1981559</v>
      </c>
      <c r="F53" s="185">
        <f t="shared" si="1"/>
        <v>7470</v>
      </c>
    </row>
    <row r="54" spans="1:6" ht="18" customHeight="1">
      <c r="A54" s="782"/>
      <c r="B54" s="782"/>
      <c r="C54" s="176" t="s">
        <v>723</v>
      </c>
      <c r="D54" s="178">
        <f>203840+138142</f>
        <v>341982</v>
      </c>
      <c r="E54" s="178">
        <f>194843+139180</f>
        <v>334023</v>
      </c>
      <c r="F54" s="178">
        <f t="shared" si="1"/>
        <v>7959</v>
      </c>
    </row>
    <row r="55" spans="1:6" ht="18" customHeight="1">
      <c r="A55" s="782"/>
      <c r="B55" s="782"/>
      <c r="C55" s="176" t="s">
        <v>668</v>
      </c>
      <c r="D55" s="178">
        <f>1891158+10036259</f>
        <v>11927417</v>
      </c>
      <c r="E55" s="178">
        <f>3549686+8117537</f>
        <v>11667223</v>
      </c>
      <c r="F55" s="178">
        <f t="shared" si="1"/>
        <v>260194</v>
      </c>
    </row>
    <row r="56" spans="1:6" ht="18" customHeight="1">
      <c r="A56" s="782"/>
      <c r="B56" s="782"/>
      <c r="C56" s="176" t="s">
        <v>667</v>
      </c>
      <c r="D56" s="178">
        <f>102046564+2736731</f>
        <v>104783295</v>
      </c>
      <c r="E56" s="178">
        <f>135349863+2456108+3051471</f>
        <v>140857442</v>
      </c>
      <c r="F56" s="178">
        <f t="shared" si="1"/>
        <v>-36074147</v>
      </c>
    </row>
    <row r="57" spans="1:6" ht="18" customHeight="1">
      <c r="A57" s="782"/>
      <c r="B57" s="782"/>
      <c r="C57" s="176" t="s">
        <v>722</v>
      </c>
      <c r="D57" s="178">
        <v>0</v>
      </c>
      <c r="E57" s="178">
        <v>0</v>
      </c>
      <c r="F57" s="178">
        <f t="shared" si="1"/>
        <v>0</v>
      </c>
    </row>
    <row r="58" spans="1:6" ht="18" customHeight="1">
      <c r="A58" s="782"/>
      <c r="B58" s="783"/>
      <c r="C58" s="181" t="s">
        <v>748</v>
      </c>
      <c r="D58" s="174">
        <f>SUM(D53:D57)</f>
        <v>119041723</v>
      </c>
      <c r="E58" s="174">
        <f>SUM(E53:E57)</f>
        <v>154840247</v>
      </c>
      <c r="F58" s="174">
        <f t="shared" si="1"/>
        <v>-35798524</v>
      </c>
    </row>
    <row r="59" spans="1:6" ht="18" customHeight="1">
      <c r="A59" s="782"/>
      <c r="B59" s="781" t="s">
        <v>644</v>
      </c>
      <c r="C59" s="182" t="s">
        <v>721</v>
      </c>
      <c r="D59" s="185">
        <f>51316+217902</f>
        <v>269218</v>
      </c>
      <c r="E59" s="185">
        <f>27012+239979</f>
        <v>266991</v>
      </c>
      <c r="F59" s="185">
        <f t="shared" si="1"/>
        <v>2227</v>
      </c>
    </row>
    <row r="60" spans="1:6" ht="18" customHeight="1">
      <c r="A60" s="782"/>
      <c r="B60" s="782"/>
      <c r="C60" s="182" t="s">
        <v>653</v>
      </c>
      <c r="D60" s="178">
        <f>10036259+833013+1058145</f>
        <v>11927417</v>
      </c>
      <c r="E60" s="178">
        <f>8117537+2290406+1259280</f>
        <v>11667223</v>
      </c>
      <c r="F60" s="178">
        <f t="shared" si="1"/>
        <v>260194</v>
      </c>
    </row>
    <row r="61" spans="1:6" ht="18" customHeight="1">
      <c r="A61" s="782"/>
      <c r="B61" s="782"/>
      <c r="C61" s="182" t="s">
        <v>652</v>
      </c>
      <c r="D61" s="178">
        <f>102046564+2736731</f>
        <v>104783295</v>
      </c>
      <c r="E61" s="178">
        <f>135349863+2456108+3051471</f>
        <v>140857442</v>
      </c>
      <c r="F61" s="178">
        <f t="shared" si="1"/>
        <v>-36074147</v>
      </c>
    </row>
    <row r="62" spans="1:6" ht="18" customHeight="1">
      <c r="A62" s="782"/>
      <c r="B62" s="782"/>
      <c r="C62" s="182" t="s">
        <v>720</v>
      </c>
      <c r="D62" s="178">
        <v>0</v>
      </c>
      <c r="E62" s="178">
        <v>0</v>
      </c>
      <c r="F62" s="178">
        <f t="shared" si="1"/>
        <v>0</v>
      </c>
    </row>
    <row r="63" spans="1:6" ht="18" customHeight="1">
      <c r="A63" s="782"/>
      <c r="B63" s="782"/>
      <c r="C63" s="182" t="s">
        <v>719</v>
      </c>
      <c r="D63" s="178">
        <v>0</v>
      </c>
      <c r="E63" s="178">
        <v>0</v>
      </c>
      <c r="F63" s="178">
        <f t="shared" si="1"/>
        <v>0</v>
      </c>
    </row>
    <row r="64" spans="1:6" ht="18" customHeight="1">
      <c r="A64" s="782"/>
      <c r="B64" s="782"/>
      <c r="C64" s="182" t="s">
        <v>718</v>
      </c>
      <c r="D64" s="178">
        <v>0</v>
      </c>
      <c r="E64" s="178">
        <v>0</v>
      </c>
      <c r="F64" s="178">
        <f t="shared" si="1"/>
        <v>0</v>
      </c>
    </row>
    <row r="65" spans="1:6" ht="18" customHeight="1">
      <c r="A65" s="782"/>
      <c r="B65" s="782"/>
      <c r="C65" s="182" t="s">
        <v>717</v>
      </c>
      <c r="D65" s="178">
        <v>0</v>
      </c>
      <c r="E65" s="178">
        <v>0</v>
      </c>
      <c r="F65" s="178">
        <f t="shared" si="1"/>
        <v>0</v>
      </c>
    </row>
    <row r="66" spans="1:6" ht="18" customHeight="1">
      <c r="A66" s="782"/>
      <c r="B66" s="783"/>
      <c r="C66" s="181" t="s">
        <v>747</v>
      </c>
      <c r="D66" s="174">
        <f>SUM(D59:D65)</f>
        <v>116979930</v>
      </c>
      <c r="E66" s="174">
        <f>SUM(E59:E65)</f>
        <v>152791656</v>
      </c>
      <c r="F66" s="174">
        <f t="shared" si="1"/>
        <v>-35811726</v>
      </c>
    </row>
    <row r="67" spans="1:6" ht="18" customHeight="1">
      <c r="A67" s="783"/>
      <c r="B67" s="784" t="s">
        <v>746</v>
      </c>
      <c r="C67" s="784"/>
      <c r="D67" s="174">
        <f>D58-D66</f>
        <v>2061793</v>
      </c>
      <c r="E67" s="174">
        <f>E58-E66</f>
        <v>2048591</v>
      </c>
      <c r="F67" s="174">
        <f t="shared" si="1"/>
        <v>13202</v>
      </c>
    </row>
    <row r="68" spans="1:6" ht="18" customHeight="1">
      <c r="A68" s="770" t="s">
        <v>745</v>
      </c>
      <c r="B68" s="771"/>
      <c r="C68" s="772"/>
      <c r="D68" s="174">
        <f>D16+D52+D67</f>
        <v>14426204</v>
      </c>
      <c r="E68" s="174">
        <f>E16+E52+E67</f>
        <v>16957186</v>
      </c>
      <c r="F68" s="174">
        <f t="shared" si="1"/>
        <v>-2530982</v>
      </c>
    </row>
    <row r="69" spans="1:6" ht="18" customHeight="1">
      <c r="A69" s="781" t="s">
        <v>716</v>
      </c>
      <c r="B69" s="781" t="s">
        <v>628</v>
      </c>
      <c r="C69" s="184" t="s">
        <v>650</v>
      </c>
      <c r="D69" s="185">
        <v>0</v>
      </c>
      <c r="E69" s="185">
        <v>2509000</v>
      </c>
      <c r="F69" s="185">
        <f t="shared" si="1"/>
        <v>-2509000</v>
      </c>
    </row>
    <row r="70" spans="1:6" ht="18" customHeight="1">
      <c r="A70" s="782"/>
      <c r="B70" s="782"/>
      <c r="C70" s="176" t="s">
        <v>649</v>
      </c>
      <c r="D70" s="178">
        <v>0</v>
      </c>
      <c r="E70" s="178">
        <v>1765100</v>
      </c>
      <c r="F70" s="178">
        <f t="shared" si="1"/>
        <v>-1765100</v>
      </c>
    </row>
    <row r="71" spans="1:6" ht="18" customHeight="1">
      <c r="A71" s="782"/>
      <c r="B71" s="782"/>
      <c r="C71" s="176" t="s">
        <v>715</v>
      </c>
      <c r="D71" s="178">
        <v>209966</v>
      </c>
      <c r="E71" s="178">
        <v>0</v>
      </c>
      <c r="F71" s="178">
        <f t="shared" si="1"/>
        <v>209966</v>
      </c>
    </row>
    <row r="72" spans="1:6" ht="18" customHeight="1">
      <c r="A72" s="782"/>
      <c r="B72" s="782"/>
      <c r="C72" s="176" t="s">
        <v>646</v>
      </c>
      <c r="D72" s="178">
        <v>0</v>
      </c>
      <c r="E72" s="178">
        <v>0</v>
      </c>
      <c r="F72" s="178">
        <f t="shared" si="1"/>
        <v>0</v>
      </c>
    </row>
    <row r="73" spans="1:6" ht="18" customHeight="1">
      <c r="A73" s="782"/>
      <c r="B73" s="782"/>
      <c r="C73" s="176" t="s">
        <v>714</v>
      </c>
      <c r="D73" s="178">
        <v>0</v>
      </c>
      <c r="E73" s="178">
        <v>0</v>
      </c>
      <c r="F73" s="178">
        <f t="shared" si="1"/>
        <v>0</v>
      </c>
    </row>
    <row r="74" spans="1:6" ht="18" customHeight="1">
      <c r="A74" s="782"/>
      <c r="B74" s="782"/>
      <c r="C74" s="176" t="s">
        <v>630</v>
      </c>
      <c r="D74" s="178">
        <v>0</v>
      </c>
      <c r="E74" s="178">
        <v>0</v>
      </c>
      <c r="F74" s="178">
        <f t="shared" si="1"/>
        <v>0</v>
      </c>
    </row>
    <row r="75" spans="1:6" ht="18" customHeight="1">
      <c r="A75" s="782"/>
      <c r="B75" s="782"/>
      <c r="C75" s="176" t="s">
        <v>629</v>
      </c>
      <c r="D75" s="178">
        <v>0</v>
      </c>
      <c r="E75" s="178">
        <v>0</v>
      </c>
      <c r="F75" s="178">
        <f t="shared" si="1"/>
        <v>0</v>
      </c>
    </row>
    <row r="76" spans="1:6" ht="18" customHeight="1">
      <c r="A76" s="782"/>
      <c r="B76" s="783"/>
      <c r="C76" s="181" t="s">
        <v>744</v>
      </c>
      <c r="D76" s="174">
        <f>SUM(D69:D75)</f>
        <v>209966</v>
      </c>
      <c r="E76" s="174">
        <f>SUM(E69:E75)</f>
        <v>4274100</v>
      </c>
      <c r="F76" s="174">
        <f t="shared" si="1"/>
        <v>-4064134</v>
      </c>
    </row>
    <row r="77" spans="1:6" ht="18" customHeight="1">
      <c r="A77" s="782"/>
      <c r="B77" s="781" t="s">
        <v>644</v>
      </c>
      <c r="C77" s="182" t="s">
        <v>708</v>
      </c>
      <c r="D77" s="178">
        <v>0</v>
      </c>
      <c r="E77" s="178">
        <v>0</v>
      </c>
      <c r="F77" s="185">
        <f t="shared" si="1"/>
        <v>0</v>
      </c>
    </row>
    <row r="78" spans="1:6" ht="18" customHeight="1">
      <c r="A78" s="782"/>
      <c r="B78" s="782"/>
      <c r="C78" s="176" t="s">
        <v>713</v>
      </c>
      <c r="D78" s="178">
        <v>0</v>
      </c>
      <c r="E78" s="178">
        <v>0</v>
      </c>
      <c r="F78" s="178">
        <f t="shared" si="1"/>
        <v>0</v>
      </c>
    </row>
    <row r="79" spans="1:6" ht="18" customHeight="1">
      <c r="A79" s="782"/>
      <c r="B79" s="782"/>
      <c r="C79" s="176" t="s">
        <v>712</v>
      </c>
      <c r="D79" s="192">
        <f>299659+3</f>
        <v>299662</v>
      </c>
      <c r="E79" s="192">
        <f>98133+60965</f>
        <v>159098</v>
      </c>
      <c r="F79" s="178">
        <f aca="true" t="shared" si="2" ref="F79:F94">D79-E79</f>
        <v>140564</v>
      </c>
    </row>
    <row r="80" spans="1:6" ht="18" customHeight="1">
      <c r="A80" s="782"/>
      <c r="B80" s="782"/>
      <c r="C80" s="176" t="s">
        <v>641</v>
      </c>
      <c r="D80" s="178">
        <v>0</v>
      </c>
      <c r="E80" s="178">
        <v>0</v>
      </c>
      <c r="F80" s="178">
        <f t="shared" si="2"/>
        <v>0</v>
      </c>
    </row>
    <row r="81" spans="1:6" ht="18" customHeight="1">
      <c r="A81" s="782"/>
      <c r="B81" s="782"/>
      <c r="C81" s="176" t="s">
        <v>711</v>
      </c>
      <c r="D81" s="178">
        <v>0</v>
      </c>
      <c r="E81" s="178">
        <v>0</v>
      </c>
      <c r="F81" s="178">
        <f t="shared" si="2"/>
        <v>0</v>
      </c>
    </row>
    <row r="82" spans="1:6" ht="18" customHeight="1">
      <c r="A82" s="782"/>
      <c r="B82" s="782"/>
      <c r="C82" s="176" t="s">
        <v>710</v>
      </c>
      <c r="D82" s="178">
        <v>208589</v>
      </c>
      <c r="E82" s="178">
        <v>4274100</v>
      </c>
      <c r="F82" s="178">
        <f t="shared" si="2"/>
        <v>-4065511</v>
      </c>
    </row>
    <row r="83" spans="1:6" ht="18" customHeight="1">
      <c r="A83" s="782"/>
      <c r="B83" s="782"/>
      <c r="C83" s="176" t="s">
        <v>709</v>
      </c>
      <c r="D83" s="178">
        <v>0</v>
      </c>
      <c r="E83" s="178">
        <v>0</v>
      </c>
      <c r="F83" s="178">
        <f t="shared" si="2"/>
        <v>0</v>
      </c>
    </row>
    <row r="84" spans="1:6" ht="18" customHeight="1">
      <c r="A84" s="782"/>
      <c r="B84" s="782"/>
      <c r="C84" s="176" t="s">
        <v>708</v>
      </c>
      <c r="D84" s="178">
        <v>0</v>
      </c>
      <c r="E84" s="178">
        <v>0</v>
      </c>
      <c r="F84" s="178">
        <f t="shared" si="2"/>
        <v>0</v>
      </c>
    </row>
    <row r="85" spans="1:6" ht="18" customHeight="1">
      <c r="A85" s="782"/>
      <c r="B85" s="782"/>
      <c r="C85" s="176" t="s">
        <v>618</v>
      </c>
      <c r="D85" s="178">
        <v>0</v>
      </c>
      <c r="E85" s="178">
        <v>0</v>
      </c>
      <c r="F85" s="178">
        <f t="shared" si="2"/>
        <v>0</v>
      </c>
    </row>
    <row r="86" spans="1:6" ht="18" customHeight="1">
      <c r="A86" s="782"/>
      <c r="B86" s="783"/>
      <c r="C86" s="181" t="s">
        <v>743</v>
      </c>
      <c r="D86" s="174">
        <f>SUM(D77:D85)</f>
        <v>508251</v>
      </c>
      <c r="E86" s="174">
        <f>SUM(E77:E85)</f>
        <v>4433198</v>
      </c>
      <c r="F86" s="174">
        <f t="shared" si="2"/>
        <v>-3924947</v>
      </c>
    </row>
    <row r="87" spans="1:6" ht="18" customHeight="1">
      <c r="A87" s="783"/>
      <c r="B87" s="778" t="s">
        <v>742</v>
      </c>
      <c r="C87" s="780"/>
      <c r="D87" s="174">
        <f>D76-D86</f>
        <v>-298285</v>
      </c>
      <c r="E87" s="174">
        <f>E76-E86</f>
        <v>-159098</v>
      </c>
      <c r="F87" s="174">
        <f t="shared" si="2"/>
        <v>-139187</v>
      </c>
    </row>
    <row r="88" spans="1:6" ht="18" customHeight="1">
      <c r="A88" s="778" t="s">
        <v>741</v>
      </c>
      <c r="B88" s="779"/>
      <c r="C88" s="780"/>
      <c r="D88" s="174">
        <f>D68+D87</f>
        <v>14127919</v>
      </c>
      <c r="E88" s="174">
        <f>E68+E87</f>
        <v>16798088</v>
      </c>
      <c r="F88" s="174">
        <f t="shared" si="2"/>
        <v>-2670169</v>
      </c>
    </row>
    <row r="89" spans="1:6" ht="18.75" customHeight="1">
      <c r="A89" s="786" t="s">
        <v>707</v>
      </c>
      <c r="B89" s="784" t="s">
        <v>740</v>
      </c>
      <c r="C89" s="784"/>
      <c r="D89" s="174">
        <f>359248825+225160+4312372</f>
        <v>363786357</v>
      </c>
      <c r="E89" s="174">
        <f>349090379+104036+4386359</f>
        <v>353580774</v>
      </c>
      <c r="F89" s="174">
        <f t="shared" si="2"/>
        <v>10205583</v>
      </c>
    </row>
    <row r="90" spans="1:6" ht="18.75" customHeight="1">
      <c r="A90" s="786"/>
      <c r="B90" s="784" t="s">
        <v>739</v>
      </c>
      <c r="C90" s="784"/>
      <c r="D90" s="174">
        <f>D88+D89</f>
        <v>377914276</v>
      </c>
      <c r="E90" s="174">
        <f>E88+E89</f>
        <v>370378862</v>
      </c>
      <c r="F90" s="174">
        <f t="shared" si="2"/>
        <v>7535414</v>
      </c>
    </row>
    <row r="91" spans="1:6" ht="18.75" customHeight="1">
      <c r="A91" s="786"/>
      <c r="B91" s="784" t="s">
        <v>738</v>
      </c>
      <c r="C91" s="784"/>
      <c r="D91" s="174">
        <v>0</v>
      </c>
      <c r="E91" s="174">
        <v>0</v>
      </c>
      <c r="F91" s="174">
        <f t="shared" si="2"/>
        <v>0</v>
      </c>
    </row>
    <row r="92" spans="1:6" ht="18.75" customHeight="1">
      <c r="A92" s="786"/>
      <c r="B92" s="784" t="s">
        <v>737</v>
      </c>
      <c r="C92" s="784"/>
      <c r="D92" s="174">
        <f>100000+550000</f>
        <v>650000</v>
      </c>
      <c r="E92" s="174">
        <v>420000</v>
      </c>
      <c r="F92" s="174">
        <f t="shared" si="2"/>
        <v>230000</v>
      </c>
    </row>
    <row r="93" spans="1:6" ht="18.75" customHeight="1">
      <c r="A93" s="786"/>
      <c r="B93" s="784" t="s">
        <v>736</v>
      </c>
      <c r="C93" s="784"/>
      <c r="D93" s="174">
        <f>7012740+50000</f>
        <v>7062740</v>
      </c>
      <c r="E93" s="174">
        <v>7012505</v>
      </c>
      <c r="F93" s="174">
        <f t="shared" si="2"/>
        <v>50235</v>
      </c>
    </row>
    <row r="94" spans="1:6" ht="18.75" customHeight="1">
      <c r="A94" s="786"/>
      <c r="B94" s="787" t="s">
        <v>735</v>
      </c>
      <c r="C94" s="787"/>
      <c r="D94" s="785">
        <f>D90+D91+D92-D93</f>
        <v>371501536</v>
      </c>
      <c r="E94" s="785">
        <f>E90+E91+E92-E93</f>
        <v>363786357</v>
      </c>
      <c r="F94" s="785">
        <f t="shared" si="2"/>
        <v>7715179</v>
      </c>
    </row>
    <row r="95" spans="1:6" ht="18" customHeight="1">
      <c r="A95" s="786"/>
      <c r="B95" s="787"/>
      <c r="C95" s="787"/>
      <c r="D95" s="785"/>
      <c r="E95" s="785"/>
      <c r="F95" s="785"/>
    </row>
  </sheetData>
  <sheetProtection password="CCE7" sheet="1" formatCells="0" formatColumns="0" formatRows="0" insertColumns="0" insertRows="0" insertHyperlinks="0" deleteColumns="0" deleteRows="0" sort="0" autoFilter="0" pivotTables="0"/>
  <mergeCells count="31">
    <mergeCell ref="F94:F95"/>
    <mergeCell ref="B92:C92"/>
    <mergeCell ref="B90:C90"/>
    <mergeCell ref="B94:C95"/>
    <mergeCell ref="B91:C91"/>
    <mergeCell ref="E94:E95"/>
    <mergeCell ref="A69:A87"/>
    <mergeCell ref="B69:B76"/>
    <mergeCell ref="B77:B86"/>
    <mergeCell ref="B93:C93"/>
    <mergeCell ref="B87:C87"/>
    <mergeCell ref="D94:D95"/>
    <mergeCell ref="A89:A95"/>
    <mergeCell ref="A88:C88"/>
    <mergeCell ref="B89:C89"/>
    <mergeCell ref="A53:A67"/>
    <mergeCell ref="B59:B66"/>
    <mergeCell ref="B67:C67"/>
    <mergeCell ref="B16:C16"/>
    <mergeCell ref="B38:B51"/>
    <mergeCell ref="B52:C52"/>
    <mergeCell ref="A68:C68"/>
    <mergeCell ref="B53:B58"/>
    <mergeCell ref="A2:F2"/>
    <mergeCell ref="A4:F4"/>
    <mergeCell ref="A6:C6"/>
    <mergeCell ref="A17:A52"/>
    <mergeCell ref="B17:B37"/>
    <mergeCell ref="A7:A16"/>
    <mergeCell ref="B7:B10"/>
    <mergeCell ref="B11:B15"/>
  </mergeCells>
  <printOptions horizontalCentered="1"/>
  <pageMargins left="0" right="0" top="0.3937007874015748" bottom="0" header="0" footer="0"/>
  <pageSetup firstPageNumber="11" useFirstPageNumber="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G95"/>
  <sheetViews>
    <sheetView view="pageBreakPreview" zoomScaleSheetLayoutView="100" zoomScalePageLayoutView="0" workbookViewId="0" topLeftCell="A1">
      <selection activeCell="D6" sqref="D6:G6"/>
    </sheetView>
  </sheetViews>
  <sheetFormatPr defaultColWidth="9.140625" defaultRowHeight="18" customHeight="1"/>
  <cols>
    <col min="1" max="1" width="3.57421875" style="166" customWidth="1"/>
    <col min="2" max="2" width="3.421875" style="166" customWidth="1"/>
    <col min="3" max="3" width="37.421875" style="166" customWidth="1"/>
    <col min="4" max="7" width="13.8515625" style="166" customWidth="1"/>
    <col min="8" max="16384" width="9.00390625" style="166" customWidth="1"/>
  </cols>
  <sheetData>
    <row r="1" spans="1:7" ht="18" customHeight="1">
      <c r="A1" s="191"/>
      <c r="B1" s="191"/>
      <c r="C1" s="191"/>
      <c r="F1" s="195"/>
      <c r="G1" s="195" t="s">
        <v>918</v>
      </c>
    </row>
    <row r="2" spans="1:7" ht="18" customHeight="1">
      <c r="A2" s="768" t="s">
        <v>913</v>
      </c>
      <c r="B2" s="768"/>
      <c r="C2" s="768"/>
      <c r="D2" s="768"/>
      <c r="E2" s="768"/>
      <c r="F2" s="768"/>
      <c r="G2" s="768"/>
    </row>
    <row r="3" spans="1:7" ht="18" customHeight="1">
      <c r="A3" s="191"/>
      <c r="B3" s="191"/>
      <c r="C3" s="191"/>
      <c r="D3" s="191"/>
      <c r="E3" s="191"/>
      <c r="F3" s="191"/>
      <c r="G3" s="191"/>
    </row>
    <row r="4" spans="1:7" ht="18" customHeight="1">
      <c r="A4" s="768" t="s">
        <v>696</v>
      </c>
      <c r="B4" s="768"/>
      <c r="C4" s="768"/>
      <c r="D4" s="768"/>
      <c r="E4" s="768"/>
      <c r="F4" s="768"/>
      <c r="G4" s="768"/>
    </row>
    <row r="5" spans="1:7" ht="18" customHeight="1">
      <c r="A5" s="191"/>
      <c r="B5" s="191"/>
      <c r="C5" s="191"/>
      <c r="D5" s="191"/>
      <c r="E5" s="191"/>
      <c r="F5" s="191"/>
      <c r="G5" s="195" t="s">
        <v>695</v>
      </c>
    </row>
    <row r="6" spans="1:7" ht="18" customHeight="1">
      <c r="A6" s="770" t="s">
        <v>694</v>
      </c>
      <c r="B6" s="771"/>
      <c r="C6" s="772"/>
      <c r="D6" s="181" t="s">
        <v>908</v>
      </c>
      <c r="E6" s="181" t="s">
        <v>909</v>
      </c>
      <c r="F6" s="181" t="s">
        <v>910</v>
      </c>
      <c r="G6" s="181" t="s">
        <v>911</v>
      </c>
    </row>
    <row r="7" spans="1:7" ht="18" customHeight="1">
      <c r="A7" s="781" t="s">
        <v>754</v>
      </c>
      <c r="B7" s="781" t="s">
        <v>628</v>
      </c>
      <c r="C7" s="184" t="s">
        <v>705</v>
      </c>
      <c r="D7" s="185"/>
      <c r="E7" s="185"/>
      <c r="F7" s="185"/>
      <c r="G7" s="185"/>
    </row>
    <row r="8" spans="1:7" ht="18" customHeight="1">
      <c r="A8" s="782"/>
      <c r="B8" s="782"/>
      <c r="C8" s="176" t="s">
        <v>704</v>
      </c>
      <c r="D8" s="178"/>
      <c r="E8" s="178"/>
      <c r="F8" s="178">
        <v>15503152</v>
      </c>
      <c r="G8" s="178">
        <f>SUM(D8:F8)</f>
        <v>15503152</v>
      </c>
    </row>
    <row r="9" spans="1:7" ht="18" customHeight="1">
      <c r="A9" s="782"/>
      <c r="B9" s="782"/>
      <c r="C9" s="176"/>
      <c r="D9" s="178"/>
      <c r="E9" s="178"/>
      <c r="F9" s="178"/>
      <c r="G9" s="178"/>
    </row>
    <row r="10" spans="1:7" ht="18" customHeight="1">
      <c r="A10" s="782"/>
      <c r="B10" s="783"/>
      <c r="C10" s="181" t="s">
        <v>753</v>
      </c>
      <c r="D10" s="174">
        <f>SUM(D7:D9)</f>
        <v>0</v>
      </c>
      <c r="E10" s="174">
        <f>SUM(E7:E9)</f>
        <v>0</v>
      </c>
      <c r="F10" s="174">
        <f>SUM(F7:F9)</f>
        <v>15503152</v>
      </c>
      <c r="G10" s="174">
        <f>SUM(D10:F10)</f>
        <v>15503152</v>
      </c>
    </row>
    <row r="11" spans="1:7" ht="18" customHeight="1">
      <c r="A11" s="782"/>
      <c r="B11" s="781" t="s">
        <v>644</v>
      </c>
      <c r="C11" s="182" t="s">
        <v>702</v>
      </c>
      <c r="D11" s="185"/>
      <c r="E11" s="185"/>
      <c r="F11" s="185"/>
      <c r="G11" s="185"/>
    </row>
    <row r="12" spans="1:7" ht="18" customHeight="1">
      <c r="A12" s="782"/>
      <c r="B12" s="782"/>
      <c r="C12" s="182" t="s">
        <v>701</v>
      </c>
      <c r="D12" s="178"/>
      <c r="E12" s="178"/>
      <c r="F12" s="178">
        <v>16537018</v>
      </c>
      <c r="G12" s="178">
        <f>SUM(D12:F12)</f>
        <v>16537018</v>
      </c>
    </row>
    <row r="13" spans="1:7" ht="18" customHeight="1">
      <c r="A13" s="782"/>
      <c r="B13" s="782"/>
      <c r="C13" s="182"/>
      <c r="D13" s="178"/>
      <c r="E13" s="178"/>
      <c r="F13" s="178"/>
      <c r="G13" s="178"/>
    </row>
    <row r="14" spans="1:7" ht="18" customHeight="1">
      <c r="A14" s="782"/>
      <c r="B14" s="782"/>
      <c r="C14" s="182"/>
      <c r="D14" s="178"/>
      <c r="E14" s="178"/>
      <c r="F14" s="178"/>
      <c r="G14" s="178"/>
    </row>
    <row r="15" spans="1:7" ht="18" customHeight="1">
      <c r="A15" s="782"/>
      <c r="B15" s="783"/>
      <c r="C15" s="181" t="s">
        <v>752</v>
      </c>
      <c r="D15" s="174">
        <f>SUM(D11:D14)</f>
        <v>0</v>
      </c>
      <c r="E15" s="174">
        <f>SUM(E11:E14)</f>
        <v>0</v>
      </c>
      <c r="F15" s="174">
        <f>SUM(F11:F14)</f>
        <v>16537018</v>
      </c>
      <c r="G15" s="174">
        <f>SUM(D15:F15)</f>
        <v>16537018</v>
      </c>
    </row>
    <row r="16" spans="1:7" ht="18" customHeight="1">
      <c r="A16" s="783"/>
      <c r="B16" s="784" t="s">
        <v>751</v>
      </c>
      <c r="C16" s="784"/>
      <c r="D16" s="174">
        <f>D10-D15</f>
        <v>0</v>
      </c>
      <c r="E16" s="174">
        <f>E10-E15</f>
        <v>0</v>
      </c>
      <c r="F16" s="174">
        <f>F10-F15</f>
        <v>-1033866</v>
      </c>
      <c r="G16" s="174">
        <f>SUM(D16:F16)</f>
        <v>-1033866</v>
      </c>
    </row>
    <row r="17" spans="1:7" ht="18" customHeight="1">
      <c r="A17" s="781" t="s">
        <v>750</v>
      </c>
      <c r="B17" s="781" t="s">
        <v>628</v>
      </c>
      <c r="C17" s="184" t="s">
        <v>688</v>
      </c>
      <c r="D17" s="185">
        <v>8170000</v>
      </c>
      <c r="E17" s="185"/>
      <c r="F17" s="185"/>
      <c r="G17" s="178">
        <f>SUM(D17:F17)</f>
        <v>8170000</v>
      </c>
    </row>
    <row r="18" spans="1:7" ht="18" customHeight="1">
      <c r="A18" s="782"/>
      <c r="B18" s="782"/>
      <c r="C18" s="176" t="s">
        <v>687</v>
      </c>
      <c r="D18" s="178">
        <v>6646588</v>
      </c>
      <c r="E18" s="178"/>
      <c r="F18" s="178">
        <v>105463</v>
      </c>
      <c r="G18" s="178">
        <f>SUM(D18:F18)</f>
        <v>6752051</v>
      </c>
    </row>
    <row r="19" spans="1:7" ht="18" customHeight="1">
      <c r="A19" s="782"/>
      <c r="B19" s="782"/>
      <c r="C19" s="176" t="s">
        <v>686</v>
      </c>
      <c r="D19" s="178"/>
      <c r="E19" s="178"/>
      <c r="F19" s="178"/>
      <c r="G19" s="178">
        <f aca="true" t="shared" si="0" ref="G19:G36">SUM(D19:F19)</f>
        <v>0</v>
      </c>
    </row>
    <row r="20" spans="1:7" ht="18" customHeight="1">
      <c r="A20" s="782"/>
      <c r="B20" s="782"/>
      <c r="C20" s="176" t="s">
        <v>685</v>
      </c>
      <c r="D20" s="178">
        <v>62899410</v>
      </c>
      <c r="E20" s="178"/>
      <c r="F20" s="178"/>
      <c r="G20" s="178">
        <f t="shared" si="0"/>
        <v>62899410</v>
      </c>
    </row>
    <row r="21" spans="1:7" ht="18" customHeight="1">
      <c r="A21" s="782"/>
      <c r="B21" s="782"/>
      <c r="C21" s="176" t="s">
        <v>684</v>
      </c>
      <c r="D21" s="178">
        <v>128475</v>
      </c>
      <c r="E21" s="178"/>
      <c r="F21" s="178"/>
      <c r="G21" s="178">
        <f t="shared" si="0"/>
        <v>128475</v>
      </c>
    </row>
    <row r="22" spans="1:7" ht="18" customHeight="1">
      <c r="A22" s="782"/>
      <c r="B22" s="782"/>
      <c r="C22" s="176" t="s">
        <v>683</v>
      </c>
      <c r="D22" s="178">
        <v>67780700</v>
      </c>
      <c r="E22" s="178">
        <v>96750903</v>
      </c>
      <c r="F22" s="178"/>
      <c r="G22" s="178">
        <f t="shared" si="0"/>
        <v>164531603</v>
      </c>
    </row>
    <row r="23" spans="1:7" ht="18" customHeight="1">
      <c r="A23" s="782"/>
      <c r="B23" s="782"/>
      <c r="C23" s="176" t="s">
        <v>682</v>
      </c>
      <c r="D23" s="178">
        <v>2999010</v>
      </c>
      <c r="E23" s="178">
        <v>27873767</v>
      </c>
      <c r="F23" s="178"/>
      <c r="G23" s="178">
        <f t="shared" si="0"/>
        <v>30872777</v>
      </c>
    </row>
    <row r="24" spans="1:7" ht="18" customHeight="1">
      <c r="A24" s="782"/>
      <c r="B24" s="782"/>
      <c r="C24" s="176" t="s">
        <v>680</v>
      </c>
      <c r="D24" s="178">
        <v>613344</v>
      </c>
      <c r="E24" s="178"/>
      <c r="F24" s="178"/>
      <c r="G24" s="178">
        <f t="shared" si="0"/>
        <v>613344</v>
      </c>
    </row>
    <row r="25" spans="1:7" ht="18" customHeight="1">
      <c r="A25" s="782"/>
      <c r="B25" s="782"/>
      <c r="C25" s="176" t="s">
        <v>679</v>
      </c>
      <c r="D25" s="178"/>
      <c r="E25" s="178"/>
      <c r="F25" s="178"/>
      <c r="G25" s="178">
        <f t="shared" si="0"/>
        <v>0</v>
      </c>
    </row>
    <row r="26" spans="1:7" ht="18" customHeight="1">
      <c r="A26" s="782"/>
      <c r="B26" s="782"/>
      <c r="C26" s="176" t="s">
        <v>678</v>
      </c>
      <c r="D26" s="178"/>
      <c r="E26" s="178"/>
      <c r="F26" s="178"/>
      <c r="G26" s="178">
        <f t="shared" si="0"/>
        <v>0</v>
      </c>
    </row>
    <row r="27" spans="1:7" ht="18" customHeight="1">
      <c r="A27" s="782"/>
      <c r="B27" s="782"/>
      <c r="C27" s="176" t="s">
        <v>677</v>
      </c>
      <c r="D27" s="178">
        <v>333079192</v>
      </c>
      <c r="E27" s="178"/>
      <c r="F27" s="178"/>
      <c r="G27" s="178">
        <f t="shared" si="0"/>
        <v>333079192</v>
      </c>
    </row>
    <row r="28" spans="1:7" ht="18" customHeight="1">
      <c r="A28" s="782"/>
      <c r="B28" s="782"/>
      <c r="C28" s="176" t="s">
        <v>676</v>
      </c>
      <c r="D28" s="178"/>
      <c r="E28" s="178"/>
      <c r="F28" s="178">
        <v>593580</v>
      </c>
      <c r="G28" s="178">
        <f t="shared" si="0"/>
        <v>593580</v>
      </c>
    </row>
    <row r="29" spans="1:7" ht="18" customHeight="1">
      <c r="A29" s="782"/>
      <c r="B29" s="782"/>
      <c r="C29" s="176" t="s">
        <v>675</v>
      </c>
      <c r="D29" s="178">
        <v>56893700</v>
      </c>
      <c r="E29" s="178"/>
      <c r="F29" s="178">
        <v>85366256</v>
      </c>
      <c r="G29" s="178">
        <f t="shared" si="0"/>
        <v>142259956</v>
      </c>
    </row>
    <row r="30" spans="1:7" ht="18" customHeight="1">
      <c r="A30" s="782"/>
      <c r="B30" s="782"/>
      <c r="C30" s="176" t="s">
        <v>674</v>
      </c>
      <c r="D30" s="178"/>
      <c r="E30" s="178"/>
      <c r="F30" s="178"/>
      <c r="G30" s="178">
        <f t="shared" si="0"/>
        <v>0</v>
      </c>
    </row>
    <row r="31" spans="1:7" ht="18" customHeight="1">
      <c r="A31" s="782"/>
      <c r="B31" s="782"/>
      <c r="C31" s="176" t="s">
        <v>673</v>
      </c>
      <c r="D31" s="178">
        <v>37531000</v>
      </c>
      <c r="E31" s="178"/>
      <c r="F31" s="178">
        <v>2248404</v>
      </c>
      <c r="G31" s="178">
        <f t="shared" si="0"/>
        <v>39779404</v>
      </c>
    </row>
    <row r="32" spans="1:7" ht="18" customHeight="1">
      <c r="A32" s="782"/>
      <c r="B32" s="782"/>
      <c r="C32" s="176" t="s">
        <v>671</v>
      </c>
      <c r="D32" s="178">
        <v>2644588</v>
      </c>
      <c r="E32" s="178">
        <v>19500</v>
      </c>
      <c r="F32" s="178">
        <v>100400</v>
      </c>
      <c r="G32" s="178">
        <f t="shared" si="0"/>
        <v>2764488</v>
      </c>
    </row>
    <row r="33" spans="1:7" ht="18" customHeight="1">
      <c r="A33" s="782"/>
      <c r="B33" s="782"/>
      <c r="C33" s="176" t="s">
        <v>670</v>
      </c>
      <c r="D33" s="178"/>
      <c r="E33" s="178"/>
      <c r="F33" s="178"/>
      <c r="G33" s="178">
        <f t="shared" si="0"/>
        <v>0</v>
      </c>
    </row>
    <row r="34" spans="1:7" ht="18" customHeight="1">
      <c r="A34" s="782"/>
      <c r="B34" s="782"/>
      <c r="C34" s="176" t="s">
        <v>729</v>
      </c>
      <c r="D34" s="178"/>
      <c r="E34" s="178"/>
      <c r="F34" s="178"/>
      <c r="G34" s="178">
        <f t="shared" si="0"/>
        <v>0</v>
      </c>
    </row>
    <row r="35" spans="1:7" ht="18" customHeight="1">
      <c r="A35" s="782"/>
      <c r="B35" s="782"/>
      <c r="C35" s="176" t="s">
        <v>728</v>
      </c>
      <c r="D35" s="178">
        <v>1528701</v>
      </c>
      <c r="E35" s="178"/>
      <c r="F35" s="178"/>
      <c r="G35" s="178">
        <f t="shared" si="0"/>
        <v>1528701</v>
      </c>
    </row>
    <row r="36" spans="1:7" ht="18" customHeight="1">
      <c r="A36" s="782"/>
      <c r="B36" s="782"/>
      <c r="C36" s="176" t="s">
        <v>714</v>
      </c>
      <c r="D36" s="178">
        <v>2503835</v>
      </c>
      <c r="E36" s="178"/>
      <c r="F36" s="178">
        <v>936185</v>
      </c>
      <c r="G36" s="178">
        <f t="shared" si="0"/>
        <v>3440020</v>
      </c>
    </row>
    <row r="37" spans="1:7" ht="18" customHeight="1">
      <c r="A37" s="782"/>
      <c r="B37" s="783"/>
      <c r="C37" s="181" t="s">
        <v>914</v>
      </c>
      <c r="D37" s="174">
        <f>SUM(D17:D36)</f>
        <v>583418543</v>
      </c>
      <c r="E37" s="174">
        <f>SUM(E17:E36)</f>
        <v>124644170</v>
      </c>
      <c r="F37" s="174">
        <f>SUM(F17:F36)</f>
        <v>89350288</v>
      </c>
      <c r="G37" s="174">
        <f aca="true" t="shared" si="1" ref="G37:G68">SUM(D37:F37)</f>
        <v>797413001</v>
      </c>
    </row>
    <row r="38" spans="1:7" ht="18" customHeight="1">
      <c r="A38" s="782"/>
      <c r="B38" s="782" t="s">
        <v>644</v>
      </c>
      <c r="C38" s="176" t="s">
        <v>666</v>
      </c>
      <c r="D38" s="178">
        <v>452979516</v>
      </c>
      <c r="E38" s="178">
        <v>61464175</v>
      </c>
      <c r="F38" s="178">
        <v>67971059</v>
      </c>
      <c r="G38" s="178">
        <f t="shared" si="1"/>
        <v>582414750</v>
      </c>
    </row>
    <row r="39" spans="1:7" ht="18" customHeight="1">
      <c r="A39" s="782"/>
      <c r="B39" s="782"/>
      <c r="C39" s="176" t="s">
        <v>665</v>
      </c>
      <c r="D39" s="178">
        <v>10395116</v>
      </c>
      <c r="E39" s="178">
        <v>216761</v>
      </c>
      <c r="F39" s="178">
        <v>4783856</v>
      </c>
      <c r="G39" s="178">
        <f t="shared" si="1"/>
        <v>15395733</v>
      </c>
    </row>
    <row r="40" spans="1:7" ht="18" customHeight="1">
      <c r="A40" s="782"/>
      <c r="B40" s="782"/>
      <c r="C40" s="176" t="s">
        <v>664</v>
      </c>
      <c r="D40" s="178">
        <v>85651182</v>
      </c>
      <c r="E40" s="178">
        <v>72206880</v>
      </c>
      <c r="F40" s="178">
        <v>7226526</v>
      </c>
      <c r="G40" s="178">
        <f t="shared" si="1"/>
        <v>165084588</v>
      </c>
    </row>
    <row r="41" spans="1:7" ht="18" customHeight="1">
      <c r="A41" s="782"/>
      <c r="B41" s="782"/>
      <c r="C41" s="176" t="s">
        <v>663</v>
      </c>
      <c r="D41" s="178"/>
      <c r="E41" s="178"/>
      <c r="F41" s="178"/>
      <c r="G41" s="178">
        <f t="shared" si="1"/>
        <v>0</v>
      </c>
    </row>
    <row r="42" spans="1:7" ht="18" customHeight="1">
      <c r="A42" s="782"/>
      <c r="B42" s="782"/>
      <c r="C42" s="176" t="s">
        <v>661</v>
      </c>
      <c r="D42" s="178"/>
      <c r="E42" s="178"/>
      <c r="F42" s="178"/>
      <c r="G42" s="178">
        <f t="shared" si="1"/>
        <v>0</v>
      </c>
    </row>
    <row r="43" spans="1:7" ht="18" customHeight="1">
      <c r="A43" s="782"/>
      <c r="B43" s="782"/>
      <c r="C43" s="176" t="s">
        <v>660</v>
      </c>
      <c r="D43" s="178"/>
      <c r="E43" s="178"/>
      <c r="F43" s="178"/>
      <c r="G43" s="178">
        <f t="shared" si="1"/>
        <v>0</v>
      </c>
    </row>
    <row r="44" spans="1:7" ht="18" customHeight="1">
      <c r="A44" s="782"/>
      <c r="B44" s="782"/>
      <c r="C44" s="176" t="s">
        <v>659</v>
      </c>
      <c r="D44" s="178"/>
      <c r="E44" s="178"/>
      <c r="F44" s="178"/>
      <c r="G44" s="178">
        <f t="shared" si="1"/>
        <v>0</v>
      </c>
    </row>
    <row r="45" spans="1:7" ht="18" customHeight="1">
      <c r="A45" s="782"/>
      <c r="B45" s="782"/>
      <c r="C45" s="176" t="s">
        <v>658</v>
      </c>
      <c r="D45" s="178">
        <v>5536381</v>
      </c>
      <c r="E45" s="178"/>
      <c r="F45" s="178"/>
      <c r="G45" s="178">
        <f t="shared" si="1"/>
        <v>5536381</v>
      </c>
    </row>
    <row r="46" spans="1:7" ht="18" customHeight="1">
      <c r="A46" s="782"/>
      <c r="B46" s="782"/>
      <c r="C46" s="176" t="s">
        <v>657</v>
      </c>
      <c r="D46" s="192">
        <v>49000</v>
      </c>
      <c r="E46" s="192"/>
      <c r="F46" s="192"/>
      <c r="G46" s="178">
        <f t="shared" si="1"/>
        <v>49000</v>
      </c>
    </row>
    <row r="47" spans="1:7" ht="18" customHeight="1">
      <c r="A47" s="782"/>
      <c r="B47" s="782"/>
      <c r="C47" s="176" t="s">
        <v>727</v>
      </c>
      <c r="D47" s="178"/>
      <c r="E47" s="178"/>
      <c r="F47" s="178"/>
      <c r="G47" s="178">
        <f t="shared" si="1"/>
        <v>0</v>
      </c>
    </row>
    <row r="48" spans="1:7" ht="18" customHeight="1">
      <c r="A48" s="782"/>
      <c r="B48" s="782"/>
      <c r="C48" s="176" t="s">
        <v>726</v>
      </c>
      <c r="D48" s="178">
        <v>7355566</v>
      </c>
      <c r="E48" s="178">
        <v>21000</v>
      </c>
      <c r="F48" s="178">
        <v>1738996</v>
      </c>
      <c r="G48" s="178">
        <f t="shared" si="1"/>
        <v>9115562</v>
      </c>
    </row>
    <row r="49" spans="1:7" ht="18" customHeight="1">
      <c r="A49" s="782"/>
      <c r="B49" s="782"/>
      <c r="C49" s="176" t="s">
        <v>656</v>
      </c>
      <c r="D49" s="178"/>
      <c r="E49" s="178"/>
      <c r="F49" s="178"/>
      <c r="G49" s="178">
        <f t="shared" si="1"/>
        <v>0</v>
      </c>
    </row>
    <row r="50" spans="1:7" ht="18" customHeight="1">
      <c r="A50" s="782"/>
      <c r="B50" s="782"/>
      <c r="C50" s="194" t="s">
        <v>725</v>
      </c>
      <c r="D50" s="193">
        <v>6418710</v>
      </c>
      <c r="E50" s="193"/>
      <c r="F50" s="193"/>
      <c r="G50" s="178">
        <f t="shared" si="1"/>
        <v>6418710</v>
      </c>
    </row>
    <row r="51" spans="1:7" ht="18" customHeight="1">
      <c r="A51" s="782"/>
      <c r="B51" s="783"/>
      <c r="C51" s="181" t="s">
        <v>915</v>
      </c>
      <c r="D51" s="174">
        <f>SUM(D38:D50)</f>
        <v>568385471</v>
      </c>
      <c r="E51" s="174">
        <f>SUM(E38:E50)</f>
        <v>133908816</v>
      </c>
      <c r="F51" s="174">
        <f>SUM(F38:F50)</f>
        <v>81720437</v>
      </c>
      <c r="G51" s="174">
        <f t="shared" si="1"/>
        <v>784014724</v>
      </c>
    </row>
    <row r="52" spans="1:7" ht="18" customHeight="1">
      <c r="A52" s="783"/>
      <c r="B52" s="784" t="s">
        <v>749</v>
      </c>
      <c r="C52" s="784"/>
      <c r="D52" s="174">
        <f>D37-D51</f>
        <v>15033072</v>
      </c>
      <c r="E52" s="174">
        <f>E37-E51</f>
        <v>-9264646</v>
      </c>
      <c r="F52" s="174">
        <f>F37-F51</f>
        <v>7629851</v>
      </c>
      <c r="G52" s="174">
        <f t="shared" si="1"/>
        <v>13398277</v>
      </c>
    </row>
    <row r="53" spans="1:7" ht="18" customHeight="1">
      <c r="A53" s="781" t="s">
        <v>724</v>
      </c>
      <c r="B53" s="781" t="s">
        <v>628</v>
      </c>
      <c r="C53" s="184" t="s">
        <v>669</v>
      </c>
      <c r="D53" s="185">
        <v>1986965</v>
      </c>
      <c r="E53" s="185"/>
      <c r="F53" s="185">
        <v>2064</v>
      </c>
      <c r="G53" s="178">
        <f t="shared" si="1"/>
        <v>1989029</v>
      </c>
    </row>
    <row r="54" spans="1:7" ht="18" customHeight="1">
      <c r="A54" s="782"/>
      <c r="B54" s="782"/>
      <c r="C54" s="176" t="s">
        <v>723</v>
      </c>
      <c r="D54" s="178">
        <v>203840</v>
      </c>
      <c r="E54" s="178">
        <v>138142</v>
      </c>
      <c r="F54" s="178"/>
      <c r="G54" s="178">
        <f t="shared" si="1"/>
        <v>341982</v>
      </c>
    </row>
    <row r="55" spans="1:7" ht="18" customHeight="1">
      <c r="A55" s="782"/>
      <c r="B55" s="782"/>
      <c r="C55" s="176" t="s">
        <v>668</v>
      </c>
      <c r="D55" s="178">
        <v>1891158</v>
      </c>
      <c r="E55" s="178">
        <v>10036259</v>
      </c>
      <c r="F55" s="178"/>
      <c r="G55" s="178">
        <f t="shared" si="1"/>
        <v>11927417</v>
      </c>
    </row>
    <row r="56" spans="1:7" ht="18" customHeight="1">
      <c r="A56" s="782"/>
      <c r="B56" s="782"/>
      <c r="C56" s="176" t="s">
        <v>667</v>
      </c>
      <c r="D56" s="178">
        <v>102046564</v>
      </c>
      <c r="E56" s="178">
        <v>2736731</v>
      </c>
      <c r="F56" s="178"/>
      <c r="G56" s="178">
        <f t="shared" si="1"/>
        <v>104783295</v>
      </c>
    </row>
    <row r="57" spans="1:7" ht="18" customHeight="1">
      <c r="A57" s="782"/>
      <c r="B57" s="782"/>
      <c r="C57" s="176" t="s">
        <v>722</v>
      </c>
      <c r="D57" s="178"/>
      <c r="E57" s="178"/>
      <c r="F57" s="178"/>
      <c r="G57" s="178">
        <f t="shared" si="1"/>
        <v>0</v>
      </c>
    </row>
    <row r="58" spans="1:7" ht="18" customHeight="1">
      <c r="A58" s="782"/>
      <c r="B58" s="783"/>
      <c r="C58" s="181" t="s">
        <v>748</v>
      </c>
      <c r="D58" s="174">
        <f>SUM(D53:D57)</f>
        <v>106128527</v>
      </c>
      <c r="E58" s="174">
        <f>SUM(E53:E57)</f>
        <v>12911132</v>
      </c>
      <c r="F58" s="174">
        <f>SUM(F53:F57)</f>
        <v>2064</v>
      </c>
      <c r="G58" s="174">
        <f>SUM(D58:F58)</f>
        <v>119041723</v>
      </c>
    </row>
    <row r="59" spans="1:7" ht="18" customHeight="1">
      <c r="A59" s="782"/>
      <c r="B59" s="781" t="s">
        <v>644</v>
      </c>
      <c r="C59" s="182" t="s">
        <v>721</v>
      </c>
      <c r="D59" s="185">
        <v>51316</v>
      </c>
      <c r="E59" s="185">
        <v>217902</v>
      </c>
      <c r="F59" s="185"/>
      <c r="G59" s="178">
        <f t="shared" si="1"/>
        <v>269218</v>
      </c>
    </row>
    <row r="60" spans="1:7" ht="18" customHeight="1">
      <c r="A60" s="782"/>
      <c r="B60" s="782"/>
      <c r="C60" s="182" t="s">
        <v>653</v>
      </c>
      <c r="D60" s="178">
        <v>10036259</v>
      </c>
      <c r="E60" s="178">
        <v>833013</v>
      </c>
      <c r="F60" s="178">
        <v>1058145</v>
      </c>
      <c r="G60" s="178">
        <f t="shared" si="1"/>
        <v>11927417</v>
      </c>
    </row>
    <row r="61" spans="1:7" ht="18" customHeight="1">
      <c r="A61" s="782"/>
      <c r="B61" s="782"/>
      <c r="C61" s="182" t="s">
        <v>652</v>
      </c>
      <c r="D61" s="178">
        <v>102046564</v>
      </c>
      <c r="E61" s="178">
        <v>2736731</v>
      </c>
      <c r="F61" s="178"/>
      <c r="G61" s="178">
        <f t="shared" si="1"/>
        <v>104783295</v>
      </c>
    </row>
    <row r="62" spans="1:7" ht="18" customHeight="1">
      <c r="A62" s="782"/>
      <c r="B62" s="782"/>
      <c r="C62" s="182" t="s">
        <v>720</v>
      </c>
      <c r="D62" s="178"/>
      <c r="E62" s="178"/>
      <c r="F62" s="178"/>
      <c r="G62" s="178">
        <f t="shared" si="1"/>
        <v>0</v>
      </c>
    </row>
    <row r="63" spans="1:7" ht="18" customHeight="1">
      <c r="A63" s="782"/>
      <c r="B63" s="782"/>
      <c r="C63" s="182" t="s">
        <v>719</v>
      </c>
      <c r="D63" s="178"/>
      <c r="E63" s="178"/>
      <c r="F63" s="178"/>
      <c r="G63" s="178">
        <f t="shared" si="1"/>
        <v>0</v>
      </c>
    </row>
    <row r="64" spans="1:7" ht="18" customHeight="1">
      <c r="A64" s="782"/>
      <c r="B64" s="782"/>
      <c r="C64" s="182" t="s">
        <v>718</v>
      </c>
      <c r="D64" s="178"/>
      <c r="E64" s="178"/>
      <c r="F64" s="178"/>
      <c r="G64" s="178">
        <f t="shared" si="1"/>
        <v>0</v>
      </c>
    </row>
    <row r="65" spans="1:7" ht="18" customHeight="1">
      <c r="A65" s="782"/>
      <c r="B65" s="782"/>
      <c r="C65" s="182" t="s">
        <v>717</v>
      </c>
      <c r="D65" s="178"/>
      <c r="E65" s="178"/>
      <c r="F65" s="178"/>
      <c r="G65" s="178">
        <f t="shared" si="1"/>
        <v>0</v>
      </c>
    </row>
    <row r="66" spans="1:7" ht="18" customHeight="1">
      <c r="A66" s="782"/>
      <c r="B66" s="783"/>
      <c r="C66" s="181" t="s">
        <v>747</v>
      </c>
      <c r="D66" s="174">
        <f>SUM(D59:D65)</f>
        <v>112134139</v>
      </c>
      <c r="E66" s="174">
        <f>SUM(E59:E65)</f>
        <v>3787646</v>
      </c>
      <c r="F66" s="174">
        <f>SUM(F59:F65)</f>
        <v>1058145</v>
      </c>
      <c r="G66" s="174">
        <f t="shared" si="1"/>
        <v>116979930</v>
      </c>
    </row>
    <row r="67" spans="1:7" ht="18" customHeight="1">
      <c r="A67" s="783"/>
      <c r="B67" s="784" t="s">
        <v>746</v>
      </c>
      <c r="C67" s="784"/>
      <c r="D67" s="174">
        <f>D58-D66</f>
        <v>-6005612</v>
      </c>
      <c r="E67" s="174">
        <f>E58-E66</f>
        <v>9123486</v>
      </c>
      <c r="F67" s="174">
        <f>F58-F66</f>
        <v>-1056081</v>
      </c>
      <c r="G67" s="174">
        <f t="shared" si="1"/>
        <v>2061793</v>
      </c>
    </row>
    <row r="68" spans="1:7" ht="18" customHeight="1">
      <c r="A68" s="770" t="s">
        <v>745</v>
      </c>
      <c r="B68" s="771"/>
      <c r="C68" s="772"/>
      <c r="D68" s="174">
        <f>D16+D52+D67</f>
        <v>9027460</v>
      </c>
      <c r="E68" s="174">
        <f>E16+E52+E67</f>
        <v>-141160</v>
      </c>
      <c r="F68" s="174">
        <f>F16+F52+F67</f>
        <v>5539904</v>
      </c>
      <c r="G68" s="174">
        <f t="shared" si="1"/>
        <v>14426204</v>
      </c>
    </row>
    <row r="69" spans="1:7" ht="18" customHeight="1">
      <c r="A69" s="781" t="s">
        <v>716</v>
      </c>
      <c r="B69" s="781" t="s">
        <v>628</v>
      </c>
      <c r="C69" s="184" t="s">
        <v>650</v>
      </c>
      <c r="D69" s="185"/>
      <c r="E69" s="185"/>
      <c r="F69" s="185"/>
      <c r="G69" s="178">
        <f aca="true" t="shared" si="2" ref="G69:G76">SUM(D69:F69)</f>
        <v>0</v>
      </c>
    </row>
    <row r="70" spans="1:7" ht="18" customHeight="1">
      <c r="A70" s="782"/>
      <c r="B70" s="782"/>
      <c r="C70" s="176" t="s">
        <v>649</v>
      </c>
      <c r="D70" s="178"/>
      <c r="E70" s="178"/>
      <c r="F70" s="178"/>
      <c r="G70" s="178">
        <f t="shared" si="2"/>
        <v>0</v>
      </c>
    </row>
    <row r="71" spans="1:7" ht="18" customHeight="1">
      <c r="A71" s="782"/>
      <c r="B71" s="782"/>
      <c r="C71" s="176" t="s">
        <v>715</v>
      </c>
      <c r="D71" s="178">
        <v>209966</v>
      </c>
      <c r="E71" s="178"/>
      <c r="F71" s="178"/>
      <c r="G71" s="178">
        <f t="shared" si="2"/>
        <v>209966</v>
      </c>
    </row>
    <row r="72" spans="1:7" ht="18" customHeight="1">
      <c r="A72" s="782"/>
      <c r="B72" s="782"/>
      <c r="C72" s="176" t="s">
        <v>646</v>
      </c>
      <c r="D72" s="178"/>
      <c r="E72" s="178"/>
      <c r="F72" s="178"/>
      <c r="G72" s="178">
        <f t="shared" si="2"/>
        <v>0</v>
      </c>
    </row>
    <row r="73" spans="1:7" ht="18" customHeight="1">
      <c r="A73" s="782"/>
      <c r="B73" s="782"/>
      <c r="C73" s="176" t="s">
        <v>714</v>
      </c>
      <c r="D73" s="178"/>
      <c r="E73" s="178"/>
      <c r="F73" s="178"/>
      <c r="G73" s="178">
        <f t="shared" si="2"/>
        <v>0</v>
      </c>
    </row>
    <row r="74" spans="1:7" ht="18" customHeight="1">
      <c r="A74" s="782"/>
      <c r="B74" s="782"/>
      <c r="C74" s="176" t="s">
        <v>630</v>
      </c>
      <c r="D74" s="178"/>
      <c r="E74" s="178"/>
      <c r="F74" s="178"/>
      <c r="G74" s="178">
        <f t="shared" si="2"/>
        <v>0</v>
      </c>
    </row>
    <row r="75" spans="1:7" ht="18" customHeight="1">
      <c r="A75" s="782"/>
      <c r="B75" s="782"/>
      <c r="C75" s="176" t="s">
        <v>629</v>
      </c>
      <c r="D75" s="178"/>
      <c r="E75" s="178"/>
      <c r="F75" s="178"/>
      <c r="G75" s="178">
        <f t="shared" si="2"/>
        <v>0</v>
      </c>
    </row>
    <row r="76" spans="1:7" ht="18" customHeight="1">
      <c r="A76" s="782"/>
      <c r="B76" s="783"/>
      <c r="C76" s="181" t="s">
        <v>744</v>
      </c>
      <c r="D76" s="174">
        <f>SUM(D69:D75)</f>
        <v>209966</v>
      </c>
      <c r="E76" s="174">
        <f>SUM(E69:E75)</f>
        <v>0</v>
      </c>
      <c r="F76" s="174">
        <f>SUM(F69:F75)</f>
        <v>0</v>
      </c>
      <c r="G76" s="174">
        <f t="shared" si="2"/>
        <v>209966</v>
      </c>
    </row>
    <row r="77" spans="1:7" ht="18" customHeight="1">
      <c r="A77" s="782"/>
      <c r="B77" s="781" t="s">
        <v>644</v>
      </c>
      <c r="C77" s="182" t="s">
        <v>708</v>
      </c>
      <c r="D77" s="178"/>
      <c r="E77" s="178"/>
      <c r="F77" s="178"/>
      <c r="G77" s="178">
        <f aca="true" t="shared" si="3" ref="G77:G93">SUM(D77:F77)</f>
        <v>0</v>
      </c>
    </row>
    <row r="78" spans="1:7" ht="18" customHeight="1">
      <c r="A78" s="782"/>
      <c r="B78" s="782"/>
      <c r="C78" s="176" t="s">
        <v>713</v>
      </c>
      <c r="D78" s="178"/>
      <c r="E78" s="178"/>
      <c r="F78" s="178"/>
      <c r="G78" s="178">
        <f t="shared" si="3"/>
        <v>0</v>
      </c>
    </row>
    <row r="79" spans="1:7" ht="18" customHeight="1">
      <c r="A79" s="782"/>
      <c r="B79" s="782"/>
      <c r="C79" s="176" t="s">
        <v>712</v>
      </c>
      <c r="D79" s="192">
        <v>299659</v>
      </c>
      <c r="E79" s="192"/>
      <c r="F79" s="192">
        <v>3</v>
      </c>
      <c r="G79" s="178">
        <f t="shared" si="3"/>
        <v>299662</v>
      </c>
    </row>
    <row r="80" spans="1:7" ht="18" customHeight="1">
      <c r="A80" s="782"/>
      <c r="B80" s="782"/>
      <c r="C80" s="176" t="s">
        <v>641</v>
      </c>
      <c r="D80" s="178"/>
      <c r="E80" s="178"/>
      <c r="F80" s="178"/>
      <c r="G80" s="178">
        <f t="shared" si="3"/>
        <v>0</v>
      </c>
    </row>
    <row r="81" spans="1:7" ht="18" customHeight="1">
      <c r="A81" s="782"/>
      <c r="B81" s="782"/>
      <c r="C81" s="176" t="s">
        <v>711</v>
      </c>
      <c r="D81" s="178"/>
      <c r="E81" s="178"/>
      <c r="F81" s="178"/>
      <c r="G81" s="178">
        <f t="shared" si="3"/>
        <v>0</v>
      </c>
    </row>
    <row r="82" spans="1:7" ht="18" customHeight="1">
      <c r="A82" s="782"/>
      <c r="B82" s="782"/>
      <c r="C82" s="176" t="s">
        <v>710</v>
      </c>
      <c r="D82" s="178"/>
      <c r="E82" s="178"/>
      <c r="F82" s="178">
        <v>208589</v>
      </c>
      <c r="G82" s="178">
        <f t="shared" si="3"/>
        <v>208589</v>
      </c>
    </row>
    <row r="83" spans="1:7" ht="18" customHeight="1">
      <c r="A83" s="782"/>
      <c r="B83" s="782"/>
      <c r="C83" s="176" t="s">
        <v>709</v>
      </c>
      <c r="D83" s="178"/>
      <c r="E83" s="178"/>
      <c r="F83" s="178"/>
      <c r="G83" s="178">
        <f t="shared" si="3"/>
        <v>0</v>
      </c>
    </row>
    <row r="84" spans="1:7" ht="18" customHeight="1">
      <c r="A84" s="782"/>
      <c r="B84" s="782"/>
      <c r="C84" s="176" t="s">
        <v>708</v>
      </c>
      <c r="D84" s="178"/>
      <c r="E84" s="178"/>
      <c r="F84" s="178"/>
      <c r="G84" s="178">
        <f t="shared" si="3"/>
        <v>0</v>
      </c>
    </row>
    <row r="85" spans="1:7" ht="18" customHeight="1">
      <c r="A85" s="782"/>
      <c r="B85" s="782"/>
      <c r="C85" s="176" t="s">
        <v>618</v>
      </c>
      <c r="D85" s="178"/>
      <c r="E85" s="178"/>
      <c r="F85" s="178"/>
      <c r="G85" s="178">
        <f t="shared" si="3"/>
        <v>0</v>
      </c>
    </row>
    <row r="86" spans="1:7" ht="18" customHeight="1">
      <c r="A86" s="782"/>
      <c r="B86" s="783"/>
      <c r="C86" s="181" t="s">
        <v>743</v>
      </c>
      <c r="D86" s="174">
        <f>SUM(D77:D85)</f>
        <v>299659</v>
      </c>
      <c r="E86" s="174">
        <f>SUM(E77:E85)</f>
        <v>0</v>
      </c>
      <c r="F86" s="174">
        <f>SUM(F77:F85)</f>
        <v>208592</v>
      </c>
      <c r="G86" s="174">
        <f t="shared" si="3"/>
        <v>508251</v>
      </c>
    </row>
    <row r="87" spans="1:7" ht="18" customHeight="1">
      <c r="A87" s="783"/>
      <c r="B87" s="778" t="s">
        <v>742</v>
      </c>
      <c r="C87" s="780"/>
      <c r="D87" s="174">
        <f>D76-D86</f>
        <v>-89693</v>
      </c>
      <c r="E87" s="174">
        <f>E76-E86</f>
        <v>0</v>
      </c>
      <c r="F87" s="174">
        <f>F76-F86</f>
        <v>-208592</v>
      </c>
      <c r="G87" s="174">
        <f t="shared" si="3"/>
        <v>-298285</v>
      </c>
    </row>
    <row r="88" spans="1:7" ht="18" customHeight="1">
      <c r="A88" s="778" t="s">
        <v>741</v>
      </c>
      <c r="B88" s="779"/>
      <c r="C88" s="780"/>
      <c r="D88" s="174">
        <f>D68+D87</f>
        <v>8937767</v>
      </c>
      <c r="E88" s="174">
        <f>E68+E87</f>
        <v>-141160</v>
      </c>
      <c r="F88" s="174">
        <f>F68+F87</f>
        <v>5331312</v>
      </c>
      <c r="G88" s="174">
        <f t="shared" si="3"/>
        <v>14127919</v>
      </c>
    </row>
    <row r="89" spans="1:7" ht="18.75" customHeight="1">
      <c r="A89" s="786" t="s">
        <v>707</v>
      </c>
      <c r="B89" s="784" t="s">
        <v>740</v>
      </c>
      <c r="C89" s="784"/>
      <c r="D89" s="174">
        <v>359248825</v>
      </c>
      <c r="E89" s="174">
        <v>225160</v>
      </c>
      <c r="F89" s="174">
        <v>4312372</v>
      </c>
      <c r="G89" s="174">
        <f t="shared" si="3"/>
        <v>363786357</v>
      </c>
    </row>
    <row r="90" spans="1:7" ht="18.75" customHeight="1">
      <c r="A90" s="786"/>
      <c r="B90" s="784" t="s">
        <v>739</v>
      </c>
      <c r="C90" s="784"/>
      <c r="D90" s="174">
        <f>D88+D89</f>
        <v>368186592</v>
      </c>
      <c r="E90" s="174">
        <f>E88+E89</f>
        <v>84000</v>
      </c>
      <c r="F90" s="174">
        <f>F88+F89</f>
        <v>9643684</v>
      </c>
      <c r="G90" s="174">
        <f t="shared" si="3"/>
        <v>377914276</v>
      </c>
    </row>
    <row r="91" spans="1:7" ht="18.75" customHeight="1">
      <c r="A91" s="786"/>
      <c r="B91" s="784" t="s">
        <v>738</v>
      </c>
      <c r="C91" s="784"/>
      <c r="D91" s="174">
        <v>0</v>
      </c>
      <c r="E91" s="174">
        <v>0</v>
      </c>
      <c r="F91" s="174">
        <v>0</v>
      </c>
      <c r="G91" s="174">
        <f t="shared" si="3"/>
        <v>0</v>
      </c>
    </row>
    <row r="92" spans="1:7" ht="18.75" customHeight="1">
      <c r="A92" s="786"/>
      <c r="B92" s="784" t="s">
        <v>737</v>
      </c>
      <c r="C92" s="784"/>
      <c r="D92" s="174">
        <v>100000</v>
      </c>
      <c r="E92" s="174">
        <v>0</v>
      </c>
      <c r="F92" s="174">
        <v>550000</v>
      </c>
      <c r="G92" s="174">
        <f t="shared" si="3"/>
        <v>650000</v>
      </c>
    </row>
    <row r="93" spans="1:7" ht="18.75" customHeight="1">
      <c r="A93" s="786"/>
      <c r="B93" s="784" t="s">
        <v>736</v>
      </c>
      <c r="C93" s="784"/>
      <c r="D93" s="174">
        <v>7012740</v>
      </c>
      <c r="E93" s="174"/>
      <c r="F93" s="174">
        <v>50000</v>
      </c>
      <c r="G93" s="174">
        <f t="shared" si="3"/>
        <v>7062740</v>
      </c>
    </row>
    <row r="94" spans="1:7" ht="18.75" customHeight="1">
      <c r="A94" s="786"/>
      <c r="B94" s="787" t="s">
        <v>735</v>
      </c>
      <c r="C94" s="787"/>
      <c r="D94" s="785">
        <f>D90+D91+D92-D93</f>
        <v>361273852</v>
      </c>
      <c r="E94" s="785">
        <f>E90+E91+E92-E93</f>
        <v>84000</v>
      </c>
      <c r="F94" s="785">
        <f>F90+F91+F92-F93</f>
        <v>10143684</v>
      </c>
      <c r="G94" s="785">
        <f>SUM(D94:F95)</f>
        <v>371501536</v>
      </c>
    </row>
    <row r="95" spans="1:7" ht="18" customHeight="1">
      <c r="A95" s="786"/>
      <c r="B95" s="787"/>
      <c r="C95" s="787"/>
      <c r="D95" s="785"/>
      <c r="E95" s="785"/>
      <c r="F95" s="785"/>
      <c r="G95" s="785"/>
    </row>
  </sheetData>
  <sheetProtection password="CCE7" sheet="1" formatCells="0" formatColumns="0" formatRows="0" insertColumns="0" insertRows="0" insertHyperlinks="0" deleteColumns="0" deleteRows="0" sort="0" autoFilter="0" pivotTables="0"/>
  <mergeCells count="32">
    <mergeCell ref="A2:G2"/>
    <mergeCell ref="A4:G4"/>
    <mergeCell ref="A6:C6"/>
    <mergeCell ref="A7:A16"/>
    <mergeCell ref="B7:B10"/>
    <mergeCell ref="B11:B15"/>
    <mergeCell ref="B16:C16"/>
    <mergeCell ref="A17:A52"/>
    <mergeCell ref="B17:B37"/>
    <mergeCell ref="B38:B51"/>
    <mergeCell ref="B52:C52"/>
    <mergeCell ref="A53:A67"/>
    <mergeCell ref="B53:B58"/>
    <mergeCell ref="B59:B66"/>
    <mergeCell ref="B67:C67"/>
    <mergeCell ref="B94:C95"/>
    <mergeCell ref="A68:C68"/>
    <mergeCell ref="A69:A87"/>
    <mergeCell ref="B69:B76"/>
    <mergeCell ref="B77:B86"/>
    <mergeCell ref="B87:C87"/>
    <mergeCell ref="A88:C88"/>
    <mergeCell ref="D94:D95"/>
    <mergeCell ref="F94:F95"/>
    <mergeCell ref="G94:G95"/>
    <mergeCell ref="E94:E95"/>
    <mergeCell ref="A89:A95"/>
    <mergeCell ref="B89:C89"/>
    <mergeCell ref="B90:C90"/>
    <mergeCell ref="B91:C91"/>
    <mergeCell ref="B92:C92"/>
    <mergeCell ref="B93:C93"/>
  </mergeCells>
  <printOptions horizontalCentered="1"/>
  <pageMargins left="0" right="0" top="0.3937007874015748" bottom="0" header="0" footer="0"/>
  <pageSetup firstPageNumber="11" useFirstPageNumber="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M123"/>
  <sheetViews>
    <sheetView zoomScaleSheetLayoutView="100" zoomScalePageLayoutView="0" workbookViewId="0" topLeftCell="A1">
      <selection activeCell="G35" sqref="G35"/>
    </sheetView>
  </sheetViews>
  <sheetFormatPr defaultColWidth="9.140625" defaultRowHeight="18.75" customHeight="1" outlineLevelCol="1"/>
  <cols>
    <col min="1" max="3" width="2.421875" style="228" customWidth="1"/>
    <col min="4" max="4" width="17.421875" style="228" customWidth="1"/>
    <col min="5" max="6" width="13.7109375" style="229" customWidth="1"/>
    <col min="7" max="7" width="13.7109375" style="229" customWidth="1" collapsed="1"/>
    <col min="8" max="8" width="1.28515625" style="230" hidden="1" customWidth="1" outlineLevel="1"/>
    <col min="9" max="18" width="10.00390625" style="231" hidden="1" customWidth="1" outlineLevel="1"/>
    <col min="19" max="20" width="2.421875" style="228" hidden="1" customWidth="1" outlineLevel="1"/>
    <col min="21" max="21" width="2.421875" style="228" customWidth="1" collapsed="1"/>
    <col min="22" max="23" width="2.421875" style="228" customWidth="1"/>
    <col min="24" max="24" width="22.421875" style="228" customWidth="1"/>
    <col min="25" max="26" width="13.7109375" style="229" customWidth="1"/>
    <col min="27" max="27" width="13.7109375" style="229" customWidth="1" collapsed="1"/>
    <col min="28" max="28" width="1.28515625" style="230" hidden="1" customWidth="1" outlineLevel="1"/>
    <col min="29" max="38" width="10.00390625" style="231" hidden="1" customWidth="1" outlineLevel="1"/>
    <col min="39" max="39" width="9.140625" style="228" customWidth="1" collapsed="1"/>
    <col min="40" max="16384" width="9.00390625" style="166" customWidth="1"/>
  </cols>
  <sheetData>
    <row r="1" spans="1:27" ht="20.25" customHeight="1">
      <c r="A1" s="166"/>
      <c r="B1" s="166"/>
      <c r="C1" s="166"/>
      <c r="D1" s="166"/>
      <c r="E1" s="166"/>
      <c r="F1" s="166"/>
      <c r="G1" s="166"/>
      <c r="H1" s="166"/>
      <c r="AA1" s="190" t="s">
        <v>921</v>
      </c>
    </row>
    <row r="2" spans="1:27" ht="20.25" customHeight="1">
      <c r="A2" s="768" t="s">
        <v>920</v>
      </c>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row>
    <row r="3" spans="1:27" ht="20.25" customHeight="1">
      <c r="A3" s="768" t="s">
        <v>755</v>
      </c>
      <c r="B3" s="768"/>
      <c r="C3" s="768"/>
      <c r="D3" s="768"/>
      <c r="E3" s="768"/>
      <c r="F3" s="768"/>
      <c r="G3" s="768"/>
      <c r="H3" s="768"/>
      <c r="I3" s="768"/>
      <c r="J3" s="768"/>
      <c r="K3" s="768"/>
      <c r="L3" s="768"/>
      <c r="M3" s="768"/>
      <c r="N3" s="768"/>
      <c r="O3" s="768"/>
      <c r="P3" s="768"/>
      <c r="Q3" s="768"/>
      <c r="R3" s="768"/>
      <c r="S3" s="768"/>
      <c r="T3" s="768"/>
      <c r="U3" s="768"/>
      <c r="V3" s="768"/>
      <c r="W3" s="768"/>
      <c r="X3" s="768"/>
      <c r="Y3" s="768"/>
      <c r="Z3" s="768"/>
      <c r="AA3" s="768"/>
    </row>
    <row r="4" spans="1:27" ht="20.25" customHeight="1">
      <c r="A4" s="166"/>
      <c r="B4" s="166"/>
      <c r="C4" s="166"/>
      <c r="D4" s="166"/>
      <c r="E4" s="166"/>
      <c r="F4" s="166"/>
      <c r="G4" s="166"/>
      <c r="H4" s="166"/>
      <c r="V4" s="232"/>
      <c r="W4" s="232"/>
      <c r="X4" s="799"/>
      <c r="Y4" s="799"/>
      <c r="Z4" s="233"/>
      <c r="AA4" s="166" t="s">
        <v>695</v>
      </c>
    </row>
    <row r="5" spans="1:39" ht="18.75" customHeight="1">
      <c r="A5" s="800" t="s">
        <v>922</v>
      </c>
      <c r="B5" s="800"/>
      <c r="C5" s="800"/>
      <c r="D5" s="800"/>
      <c r="E5" s="800"/>
      <c r="F5" s="800"/>
      <c r="G5" s="800"/>
      <c r="H5" s="234"/>
      <c r="I5" s="801" t="s">
        <v>973</v>
      </c>
      <c r="J5" s="801"/>
      <c r="K5" s="801" t="s">
        <v>974</v>
      </c>
      <c r="L5" s="801"/>
      <c r="M5" s="801" t="s">
        <v>975</v>
      </c>
      <c r="N5" s="801"/>
      <c r="O5" s="801" t="s">
        <v>976</v>
      </c>
      <c r="P5" s="801"/>
      <c r="Q5" s="801" t="s">
        <v>977</v>
      </c>
      <c r="R5" s="801"/>
      <c r="S5" s="235"/>
      <c r="T5" s="235"/>
      <c r="U5" s="802" t="s">
        <v>978</v>
      </c>
      <c r="V5" s="802"/>
      <c r="W5" s="802"/>
      <c r="X5" s="802"/>
      <c r="Y5" s="802"/>
      <c r="Z5" s="802"/>
      <c r="AA5" s="802"/>
      <c r="AB5" s="234"/>
      <c r="AC5" s="796" t="s">
        <v>973</v>
      </c>
      <c r="AD5" s="796"/>
      <c r="AE5" s="796" t="s">
        <v>974</v>
      </c>
      <c r="AF5" s="796"/>
      <c r="AG5" s="796" t="s">
        <v>975</v>
      </c>
      <c r="AH5" s="796"/>
      <c r="AI5" s="796" t="s">
        <v>976</v>
      </c>
      <c r="AJ5" s="796"/>
      <c r="AK5" s="796" t="s">
        <v>977</v>
      </c>
      <c r="AL5" s="796"/>
      <c r="AM5" s="235"/>
    </row>
    <row r="6" spans="1:39" ht="18.75" customHeight="1">
      <c r="A6" s="803"/>
      <c r="B6" s="803"/>
      <c r="C6" s="803"/>
      <c r="D6" s="803"/>
      <c r="E6" s="236" t="s">
        <v>923</v>
      </c>
      <c r="F6" s="236" t="s">
        <v>924</v>
      </c>
      <c r="G6" s="236" t="s">
        <v>925</v>
      </c>
      <c r="H6" s="234"/>
      <c r="I6" s="237" t="s">
        <v>979</v>
      </c>
      <c r="J6" s="237" t="s">
        <v>924</v>
      </c>
      <c r="K6" s="237" t="s">
        <v>979</v>
      </c>
      <c r="L6" s="237" t="s">
        <v>924</v>
      </c>
      <c r="M6" s="237" t="s">
        <v>979</v>
      </c>
      <c r="N6" s="237" t="s">
        <v>924</v>
      </c>
      <c r="O6" s="237" t="s">
        <v>979</v>
      </c>
      <c r="P6" s="237" t="s">
        <v>924</v>
      </c>
      <c r="Q6" s="237" t="s">
        <v>979</v>
      </c>
      <c r="R6" s="237" t="s">
        <v>924</v>
      </c>
      <c r="S6" s="235"/>
      <c r="T6" s="235"/>
      <c r="U6" s="803"/>
      <c r="V6" s="803"/>
      <c r="W6" s="803"/>
      <c r="X6" s="803"/>
      <c r="Y6" s="236" t="s">
        <v>923</v>
      </c>
      <c r="Z6" s="236" t="s">
        <v>924</v>
      </c>
      <c r="AA6" s="236" t="s">
        <v>925</v>
      </c>
      <c r="AB6" s="234"/>
      <c r="AC6" s="237" t="s">
        <v>979</v>
      </c>
      <c r="AD6" s="237" t="s">
        <v>924</v>
      </c>
      <c r="AE6" s="237" t="s">
        <v>979</v>
      </c>
      <c r="AF6" s="237" t="s">
        <v>924</v>
      </c>
      <c r="AG6" s="237" t="s">
        <v>979</v>
      </c>
      <c r="AH6" s="237" t="s">
        <v>924</v>
      </c>
      <c r="AI6" s="237" t="s">
        <v>979</v>
      </c>
      <c r="AJ6" s="237" t="s">
        <v>924</v>
      </c>
      <c r="AK6" s="237" t="s">
        <v>979</v>
      </c>
      <c r="AL6" s="237" t="s">
        <v>924</v>
      </c>
      <c r="AM6" s="235"/>
    </row>
    <row r="7" spans="1:38" ht="18.75" customHeight="1">
      <c r="A7" s="238">
        <v>1</v>
      </c>
      <c r="B7" s="790" t="s">
        <v>926</v>
      </c>
      <c r="C7" s="790"/>
      <c r="D7" s="791"/>
      <c r="E7" s="239">
        <f>SUM(I7,K7,M7,O7,Q7)</f>
        <v>351001288</v>
      </c>
      <c r="F7" s="239">
        <f>SUM(J7,L7,N7,P7,R7)</f>
        <v>346455907</v>
      </c>
      <c r="G7" s="239">
        <f>IF(AND(E7="",F7=""),"",IF(AND(E7&lt;&gt;"",F7=""),E7,IF(AND(E7="",F7&lt;&gt;""),(-F7),IF((E7-F7)=0,"",(E7-F7)))))</f>
        <v>4545381</v>
      </c>
      <c r="I7" s="240">
        <v>270316115</v>
      </c>
      <c r="J7" s="240">
        <v>268585509</v>
      </c>
      <c r="K7" s="240">
        <v>-19158097</v>
      </c>
      <c r="L7" s="240">
        <v>-5892713</v>
      </c>
      <c r="M7" s="240">
        <v>44112369</v>
      </c>
      <c r="N7" s="240">
        <v>33770111</v>
      </c>
      <c r="O7" s="240">
        <v>19059806</v>
      </c>
      <c r="P7" s="240">
        <v>16921797</v>
      </c>
      <c r="Q7" s="240">
        <v>36671095</v>
      </c>
      <c r="R7" s="240">
        <v>33071203</v>
      </c>
      <c r="U7" s="241">
        <v>1</v>
      </c>
      <c r="V7" s="792" t="s">
        <v>980</v>
      </c>
      <c r="W7" s="792"/>
      <c r="X7" s="793"/>
      <c r="Y7" s="242">
        <f>SUM(AC7,AE7,AG7,AI7,AK7)</f>
        <v>77210949</v>
      </c>
      <c r="Z7" s="242">
        <f>SUM(AD7,AF7,AH7,AJ7,AL7)</f>
        <v>80884337</v>
      </c>
      <c r="AA7" s="242">
        <f aca="true" t="shared" si="0" ref="AA7:AA22">IF(AND(Y7="",Z7=""),"",IF(AND(Y7&lt;&gt;"",Z7=""),Y7,IF(AND(Y7="",Z7&lt;&gt;""),(-Z7),IF((Y7-Z7)=0,"",(Y7-Z7)))))</f>
        <v>-3673388</v>
      </c>
      <c r="AC7" s="243">
        <v>67210210</v>
      </c>
      <c r="AD7" s="243">
        <v>73013939</v>
      </c>
      <c r="AE7" s="243">
        <v>1394090</v>
      </c>
      <c r="AF7" s="243">
        <v>1107287</v>
      </c>
      <c r="AG7" s="243">
        <v>4719283</v>
      </c>
      <c r="AH7" s="243">
        <v>3770111</v>
      </c>
      <c r="AI7" s="243">
        <v>1188890</v>
      </c>
      <c r="AJ7" s="243">
        <v>921797</v>
      </c>
      <c r="AK7" s="243">
        <v>2698476</v>
      </c>
      <c r="AL7" s="243">
        <v>2071203</v>
      </c>
    </row>
    <row r="8" spans="1:38" ht="18.75" customHeight="1">
      <c r="A8" s="244"/>
      <c r="B8" s="245">
        <v>1</v>
      </c>
      <c r="C8" s="788" t="s">
        <v>927</v>
      </c>
      <c r="D8" s="789"/>
      <c r="E8" s="247">
        <f aca="true" t="shared" si="1" ref="E8:F25">IF(SUM(I8,K8,M8,O8,Q8)=0,"",SUM(I8,K8,M8,O8,Q8))</f>
        <v>490000</v>
      </c>
      <c r="F8" s="247">
        <f t="shared" si="1"/>
        <v>530000</v>
      </c>
      <c r="G8" s="247">
        <f aca="true" t="shared" si="2" ref="G8:G34">IF(AND(E8="",F8=""),"",IF(AND(E8&lt;&gt;"",F8=""),E8,IF(AND(E8="",F8&lt;&gt;""),(-F8),IF((E8-F8)=0,"",(E8-F8)))))</f>
        <v>-40000</v>
      </c>
      <c r="I8" s="248">
        <v>220000</v>
      </c>
      <c r="J8" s="248">
        <v>220000</v>
      </c>
      <c r="K8" s="248">
        <v>70000</v>
      </c>
      <c r="L8" s="248">
        <v>70000</v>
      </c>
      <c r="M8" s="248">
        <v>100000</v>
      </c>
      <c r="N8" s="248">
        <v>140000</v>
      </c>
      <c r="O8" s="248">
        <v>50000</v>
      </c>
      <c r="P8" s="248">
        <v>50000</v>
      </c>
      <c r="Q8" s="248">
        <v>50000</v>
      </c>
      <c r="R8" s="248">
        <v>50000</v>
      </c>
      <c r="U8" s="249"/>
      <c r="V8" s="250">
        <v>1</v>
      </c>
      <c r="W8" s="797" t="s">
        <v>981</v>
      </c>
      <c r="X8" s="798"/>
      <c r="Y8" s="247">
        <f aca="true" t="shared" si="3" ref="Y8:Z22">IF(SUM(AC8,AE8,AG8,AI8,AK8)=0,"",SUM(AC8,AE8,AG8,AI8,AK8))</f>
      </c>
      <c r="Z8" s="247">
        <f t="shared" si="3"/>
      </c>
      <c r="AA8" s="247">
        <f t="shared" si="0"/>
      </c>
      <c r="AC8" s="248">
        <v>0</v>
      </c>
      <c r="AD8" s="248">
        <v>0</v>
      </c>
      <c r="AE8" s="248">
        <v>0</v>
      </c>
      <c r="AF8" s="248">
        <v>0</v>
      </c>
      <c r="AG8" s="248">
        <v>0</v>
      </c>
      <c r="AH8" s="248">
        <v>0</v>
      </c>
      <c r="AI8" s="248">
        <v>0</v>
      </c>
      <c r="AJ8" s="248">
        <v>0</v>
      </c>
      <c r="AK8" s="248">
        <v>0</v>
      </c>
      <c r="AL8" s="248">
        <v>0</v>
      </c>
    </row>
    <row r="9" spans="1:38" ht="18.75" customHeight="1">
      <c r="A9" s="244"/>
      <c r="B9" s="245">
        <v>2</v>
      </c>
      <c r="C9" s="788" t="s">
        <v>928</v>
      </c>
      <c r="D9" s="789"/>
      <c r="E9" s="251">
        <f t="shared" si="1"/>
        <v>227095286</v>
      </c>
      <c r="F9" s="251">
        <f t="shared" si="1"/>
        <v>213145448</v>
      </c>
      <c r="G9" s="251">
        <f t="shared" si="2"/>
        <v>13949838</v>
      </c>
      <c r="I9" s="252">
        <v>115269832</v>
      </c>
      <c r="J9" s="252">
        <v>117168876</v>
      </c>
      <c r="K9" s="252">
        <v>14243916</v>
      </c>
      <c r="L9" s="252">
        <v>10796751</v>
      </c>
      <c r="M9" s="252">
        <v>70469418</v>
      </c>
      <c r="N9" s="252">
        <v>56290048</v>
      </c>
      <c r="O9" s="252">
        <v>11119457</v>
      </c>
      <c r="P9" s="252">
        <v>14968550</v>
      </c>
      <c r="Q9" s="252">
        <v>15992663</v>
      </c>
      <c r="R9" s="252">
        <v>13921223</v>
      </c>
      <c r="U9" s="244"/>
      <c r="V9" s="245">
        <v>2</v>
      </c>
      <c r="W9" s="788" t="s">
        <v>982</v>
      </c>
      <c r="X9" s="789"/>
      <c r="Y9" s="251">
        <f t="shared" si="3"/>
      </c>
      <c r="Z9" s="251">
        <f t="shared" si="3"/>
      </c>
      <c r="AA9" s="251">
        <f t="shared" si="0"/>
      </c>
      <c r="AC9" s="252">
        <v>0</v>
      </c>
      <c r="AD9" s="252">
        <v>0</v>
      </c>
      <c r="AE9" s="252">
        <v>0</v>
      </c>
      <c r="AF9" s="252">
        <v>0</v>
      </c>
      <c r="AG9" s="252">
        <v>0</v>
      </c>
      <c r="AH9" s="252">
        <v>0</v>
      </c>
      <c r="AI9" s="252">
        <v>0</v>
      </c>
      <c r="AJ9" s="252">
        <v>0</v>
      </c>
      <c r="AK9" s="252">
        <v>0</v>
      </c>
      <c r="AL9" s="252">
        <v>0</v>
      </c>
    </row>
    <row r="10" spans="1:38" ht="18.75" customHeight="1">
      <c r="A10" s="244"/>
      <c r="B10" s="245">
        <v>3</v>
      </c>
      <c r="C10" s="788" t="s">
        <v>929</v>
      </c>
      <c r="D10" s="789"/>
      <c r="E10" s="251">
        <f t="shared" si="1"/>
      </c>
      <c r="F10" s="251">
        <f t="shared" si="1"/>
      </c>
      <c r="G10" s="251">
        <f t="shared" si="2"/>
      </c>
      <c r="I10" s="252">
        <v>0</v>
      </c>
      <c r="J10" s="252">
        <v>0</v>
      </c>
      <c r="K10" s="252">
        <v>0</v>
      </c>
      <c r="L10" s="252">
        <v>0</v>
      </c>
      <c r="M10" s="252">
        <v>0</v>
      </c>
      <c r="N10" s="252">
        <v>0</v>
      </c>
      <c r="O10" s="252">
        <v>0</v>
      </c>
      <c r="P10" s="252">
        <v>0</v>
      </c>
      <c r="Q10" s="252">
        <v>0</v>
      </c>
      <c r="R10" s="252">
        <v>0</v>
      </c>
      <c r="U10" s="244"/>
      <c r="V10" s="245">
        <v>3</v>
      </c>
      <c r="W10" s="788" t="s">
        <v>983</v>
      </c>
      <c r="X10" s="789"/>
      <c r="Y10" s="251">
        <f t="shared" si="3"/>
      </c>
      <c r="Z10" s="251">
        <f t="shared" si="3"/>
      </c>
      <c r="AA10" s="251">
        <f t="shared" si="0"/>
      </c>
      <c r="AC10" s="252">
        <v>0</v>
      </c>
      <c r="AD10" s="252">
        <v>0</v>
      </c>
      <c r="AE10" s="252">
        <v>0</v>
      </c>
      <c r="AF10" s="252">
        <v>0</v>
      </c>
      <c r="AG10" s="252">
        <v>0</v>
      </c>
      <c r="AH10" s="252">
        <v>0</v>
      </c>
      <c r="AI10" s="252">
        <v>0</v>
      </c>
      <c r="AJ10" s="252">
        <v>0</v>
      </c>
      <c r="AK10" s="252">
        <v>0</v>
      </c>
      <c r="AL10" s="252">
        <v>0</v>
      </c>
    </row>
    <row r="11" spans="1:38" ht="18.75" customHeight="1">
      <c r="A11" s="244"/>
      <c r="B11" s="245">
        <v>4</v>
      </c>
      <c r="C11" s="788" t="s">
        <v>930</v>
      </c>
      <c r="D11" s="789"/>
      <c r="E11" s="251">
        <f t="shared" si="1"/>
        <v>114942206</v>
      </c>
      <c r="F11" s="251">
        <f t="shared" si="1"/>
        <v>123580292</v>
      </c>
      <c r="G11" s="251">
        <f t="shared" si="2"/>
        <v>-8638086</v>
      </c>
      <c r="I11" s="252">
        <v>37237457</v>
      </c>
      <c r="J11" s="252">
        <v>41172526</v>
      </c>
      <c r="K11" s="252">
        <v>10768779</v>
      </c>
      <c r="L11" s="252">
        <v>14202554</v>
      </c>
      <c r="M11" s="252">
        <v>42960419</v>
      </c>
      <c r="N11" s="252">
        <v>41155482</v>
      </c>
      <c r="O11" s="252">
        <v>11700293</v>
      </c>
      <c r="P11" s="252">
        <v>13832573</v>
      </c>
      <c r="Q11" s="252">
        <v>12275258</v>
      </c>
      <c r="R11" s="252">
        <v>13217157</v>
      </c>
      <c r="U11" s="244"/>
      <c r="V11" s="245">
        <v>4</v>
      </c>
      <c r="W11" s="788" t="s">
        <v>984</v>
      </c>
      <c r="X11" s="789"/>
      <c r="Y11" s="251">
        <f t="shared" si="3"/>
        <v>69472530</v>
      </c>
      <c r="Z11" s="251">
        <f t="shared" si="3"/>
        <v>72904160</v>
      </c>
      <c r="AA11" s="251">
        <f t="shared" si="0"/>
        <v>-3431630</v>
      </c>
      <c r="AC11" s="252">
        <v>60018251</v>
      </c>
      <c r="AD11" s="252">
        <v>65675701</v>
      </c>
      <c r="AE11" s="252">
        <v>1394090</v>
      </c>
      <c r="AF11" s="252">
        <v>1106287</v>
      </c>
      <c r="AG11" s="252">
        <v>4435823</v>
      </c>
      <c r="AH11" s="252">
        <v>3220172</v>
      </c>
      <c r="AI11" s="252">
        <v>1188890</v>
      </c>
      <c r="AJ11" s="252">
        <v>921797</v>
      </c>
      <c r="AK11" s="252">
        <v>2435476</v>
      </c>
      <c r="AL11" s="252">
        <v>1980203</v>
      </c>
    </row>
    <row r="12" spans="1:38" ht="18.75" customHeight="1">
      <c r="A12" s="244"/>
      <c r="B12" s="245">
        <v>5</v>
      </c>
      <c r="C12" s="788" t="s">
        <v>931</v>
      </c>
      <c r="D12" s="789"/>
      <c r="E12" s="251">
        <f t="shared" si="1"/>
      </c>
      <c r="F12" s="251">
        <f t="shared" si="1"/>
      </c>
      <c r="G12" s="251">
        <f t="shared" si="2"/>
      </c>
      <c r="I12" s="252">
        <v>0</v>
      </c>
      <c r="J12" s="252">
        <v>0</v>
      </c>
      <c r="K12" s="252">
        <v>0</v>
      </c>
      <c r="L12" s="252">
        <v>0</v>
      </c>
      <c r="M12" s="252">
        <v>0</v>
      </c>
      <c r="N12" s="252">
        <v>0</v>
      </c>
      <c r="O12" s="252">
        <v>0</v>
      </c>
      <c r="P12" s="252">
        <v>0</v>
      </c>
      <c r="Q12" s="252">
        <v>0</v>
      </c>
      <c r="R12" s="252">
        <v>0</v>
      </c>
      <c r="U12" s="244"/>
      <c r="V12" s="245">
        <v>5</v>
      </c>
      <c r="W12" s="788" t="s">
        <v>985</v>
      </c>
      <c r="X12" s="789"/>
      <c r="Y12" s="251">
        <f t="shared" si="3"/>
      </c>
      <c r="Z12" s="251">
        <f t="shared" si="3"/>
      </c>
      <c r="AA12" s="251">
        <f t="shared" si="0"/>
      </c>
      <c r="AC12" s="252">
        <v>0</v>
      </c>
      <c r="AD12" s="252">
        <v>0</v>
      </c>
      <c r="AE12" s="252">
        <v>0</v>
      </c>
      <c r="AF12" s="252">
        <v>0</v>
      </c>
      <c r="AG12" s="252">
        <v>0</v>
      </c>
      <c r="AH12" s="252">
        <v>0</v>
      </c>
      <c r="AI12" s="252">
        <v>0</v>
      </c>
      <c r="AJ12" s="252">
        <v>0</v>
      </c>
      <c r="AK12" s="252">
        <v>0</v>
      </c>
      <c r="AL12" s="252">
        <v>0</v>
      </c>
    </row>
    <row r="13" spans="1:38" ht="18.75" customHeight="1">
      <c r="A13" s="244"/>
      <c r="B13" s="245">
        <v>6</v>
      </c>
      <c r="C13" s="788" t="s">
        <v>932</v>
      </c>
      <c r="D13" s="789"/>
      <c r="E13" s="251">
        <f t="shared" si="1"/>
        <v>288430</v>
      </c>
      <c r="F13" s="251">
        <f t="shared" si="1"/>
        <v>682210</v>
      </c>
      <c r="G13" s="251">
        <f t="shared" si="2"/>
        <v>-393780</v>
      </c>
      <c r="I13" s="252">
        <v>288430</v>
      </c>
      <c r="J13" s="252">
        <v>682210</v>
      </c>
      <c r="K13" s="252">
        <v>0</v>
      </c>
      <c r="L13" s="252">
        <v>0</v>
      </c>
      <c r="M13" s="252">
        <v>0</v>
      </c>
      <c r="N13" s="252">
        <v>0</v>
      </c>
      <c r="O13" s="252">
        <v>0</v>
      </c>
      <c r="P13" s="252">
        <v>0</v>
      </c>
      <c r="Q13" s="252">
        <v>0</v>
      </c>
      <c r="R13" s="252">
        <v>0</v>
      </c>
      <c r="U13" s="244"/>
      <c r="V13" s="245">
        <v>6</v>
      </c>
      <c r="W13" s="788" t="s">
        <v>986</v>
      </c>
      <c r="X13" s="789"/>
      <c r="Y13" s="251">
        <f t="shared" si="3"/>
        <v>7738419</v>
      </c>
      <c r="Z13" s="251">
        <f t="shared" si="3"/>
        <v>7978977</v>
      </c>
      <c r="AA13" s="251">
        <f t="shared" si="0"/>
        <v>-240558</v>
      </c>
      <c r="AC13" s="252">
        <v>7191959</v>
      </c>
      <c r="AD13" s="252">
        <v>7337038</v>
      </c>
      <c r="AE13" s="252">
        <v>0</v>
      </c>
      <c r="AF13" s="252">
        <v>1000</v>
      </c>
      <c r="AG13" s="252">
        <v>283460</v>
      </c>
      <c r="AH13" s="252">
        <v>549939</v>
      </c>
      <c r="AI13" s="252">
        <v>0</v>
      </c>
      <c r="AJ13" s="252">
        <v>0</v>
      </c>
      <c r="AK13" s="252">
        <v>263000</v>
      </c>
      <c r="AL13" s="252">
        <v>91000</v>
      </c>
    </row>
    <row r="14" spans="1:38" ht="18.75" customHeight="1">
      <c r="A14" s="244"/>
      <c r="B14" s="245">
        <v>7</v>
      </c>
      <c r="C14" s="788" t="s">
        <v>933</v>
      </c>
      <c r="D14" s="789"/>
      <c r="E14" s="251">
        <f>IF(SUM(I14,K14,M14,O14,Q14)=0,"",SUM(I14,K14,M14,O14,Q14))</f>
        <v>524989</v>
      </c>
      <c r="F14" s="251">
        <f>IF(SUM(J14,L14,N14,P14,R14)=0,"",SUM(J14,L14,N14,P14,R14))</f>
        <v>877038</v>
      </c>
      <c r="G14" s="251">
        <f>IF(AND(E14="",F14=""),"",IF(AND(E14&lt;&gt;"",F14=""),E14,IF(AND(E14="",F14&lt;&gt;""),(-F14),IF((E14-F14)=0,"",(E14-F14)))))</f>
        <v>-352049</v>
      </c>
      <c r="I14" s="252">
        <v>524989</v>
      </c>
      <c r="J14" s="252">
        <v>877038</v>
      </c>
      <c r="K14" s="252">
        <v>0</v>
      </c>
      <c r="L14" s="252">
        <v>0</v>
      </c>
      <c r="M14" s="252">
        <v>0</v>
      </c>
      <c r="N14" s="252">
        <v>0</v>
      </c>
      <c r="O14" s="252">
        <v>0</v>
      </c>
      <c r="P14" s="252">
        <v>0</v>
      </c>
      <c r="Q14" s="252">
        <v>0</v>
      </c>
      <c r="R14" s="252">
        <v>0</v>
      </c>
      <c r="U14" s="244"/>
      <c r="V14" s="245">
        <v>7</v>
      </c>
      <c r="W14" s="788" t="s">
        <v>987</v>
      </c>
      <c r="X14" s="789"/>
      <c r="Y14" s="251">
        <f t="shared" si="3"/>
      </c>
      <c r="Z14" s="251">
        <f t="shared" si="3"/>
      </c>
      <c r="AA14" s="251">
        <f t="shared" si="0"/>
      </c>
      <c r="AC14" s="252">
        <v>0</v>
      </c>
      <c r="AD14" s="252">
        <v>0</v>
      </c>
      <c r="AE14" s="252">
        <v>0</v>
      </c>
      <c r="AF14" s="252">
        <v>0</v>
      </c>
      <c r="AG14" s="252">
        <v>0</v>
      </c>
      <c r="AH14" s="252">
        <v>0</v>
      </c>
      <c r="AI14" s="252">
        <v>0</v>
      </c>
      <c r="AJ14" s="252">
        <v>0</v>
      </c>
      <c r="AK14" s="252">
        <v>0</v>
      </c>
      <c r="AL14" s="252">
        <v>0</v>
      </c>
    </row>
    <row r="15" spans="1:38" ht="18.75" customHeight="1">
      <c r="A15" s="244"/>
      <c r="B15" s="245">
        <v>8</v>
      </c>
      <c r="C15" s="788" t="s">
        <v>934</v>
      </c>
      <c r="D15" s="789"/>
      <c r="E15" s="251">
        <f t="shared" si="1"/>
      </c>
      <c r="F15" s="251">
        <f t="shared" si="1"/>
      </c>
      <c r="G15" s="251">
        <f t="shared" si="2"/>
      </c>
      <c r="I15" s="252">
        <v>0</v>
      </c>
      <c r="J15" s="252">
        <v>0</v>
      </c>
      <c r="K15" s="252">
        <v>0</v>
      </c>
      <c r="L15" s="252">
        <v>0</v>
      </c>
      <c r="M15" s="252">
        <v>0</v>
      </c>
      <c r="N15" s="252">
        <v>0</v>
      </c>
      <c r="O15" s="252">
        <v>0</v>
      </c>
      <c r="P15" s="252">
        <v>0</v>
      </c>
      <c r="Q15" s="252">
        <v>0</v>
      </c>
      <c r="R15" s="252">
        <v>0</v>
      </c>
      <c r="U15" s="244"/>
      <c r="V15" s="245">
        <v>8</v>
      </c>
      <c r="W15" s="788" t="s">
        <v>988</v>
      </c>
      <c r="X15" s="789"/>
      <c r="Y15" s="251">
        <f t="shared" si="3"/>
      </c>
      <c r="Z15" s="251">
        <f t="shared" si="3"/>
        <v>1200</v>
      </c>
      <c r="AA15" s="251">
        <f t="shared" si="0"/>
        <v>-1200</v>
      </c>
      <c r="AC15" s="252">
        <v>0</v>
      </c>
      <c r="AD15" s="252">
        <v>1200</v>
      </c>
      <c r="AE15" s="252">
        <v>0</v>
      </c>
      <c r="AF15" s="252">
        <v>0</v>
      </c>
      <c r="AG15" s="252">
        <v>0</v>
      </c>
      <c r="AH15" s="252">
        <v>0</v>
      </c>
      <c r="AI15" s="252">
        <v>0</v>
      </c>
      <c r="AJ15" s="252">
        <v>0</v>
      </c>
      <c r="AK15" s="252">
        <v>0</v>
      </c>
      <c r="AL15" s="252">
        <v>0</v>
      </c>
    </row>
    <row r="16" spans="1:38" ht="18.75" customHeight="1">
      <c r="A16" s="244"/>
      <c r="B16" s="245">
        <v>9</v>
      </c>
      <c r="C16" s="788" t="s">
        <v>935</v>
      </c>
      <c r="D16" s="789"/>
      <c r="E16" s="251">
        <f t="shared" si="1"/>
        <v>17848</v>
      </c>
      <c r="F16" s="251">
        <f t="shared" si="1"/>
        <v>35026</v>
      </c>
      <c r="G16" s="251">
        <f t="shared" si="2"/>
        <v>-17178</v>
      </c>
      <c r="I16" s="252">
        <v>16600</v>
      </c>
      <c r="J16" s="252">
        <v>35026</v>
      </c>
      <c r="K16" s="252">
        <v>0</v>
      </c>
      <c r="L16" s="252">
        <v>0</v>
      </c>
      <c r="M16" s="252">
        <v>0</v>
      </c>
      <c r="N16" s="252">
        <v>0</v>
      </c>
      <c r="O16" s="252">
        <v>0</v>
      </c>
      <c r="P16" s="252">
        <v>0</v>
      </c>
      <c r="Q16" s="252">
        <v>1248</v>
      </c>
      <c r="R16" s="252">
        <v>0</v>
      </c>
      <c r="U16" s="244"/>
      <c r="V16" s="245">
        <v>9</v>
      </c>
      <c r="W16" s="788" t="s">
        <v>989</v>
      </c>
      <c r="X16" s="789"/>
      <c r="Y16" s="251">
        <f t="shared" si="3"/>
      </c>
      <c r="Z16" s="251">
        <f t="shared" si="3"/>
      </c>
      <c r="AA16" s="251">
        <f t="shared" si="0"/>
      </c>
      <c r="AC16" s="252">
        <v>0</v>
      </c>
      <c r="AD16" s="252">
        <v>0</v>
      </c>
      <c r="AE16" s="252">
        <v>0</v>
      </c>
      <c r="AF16" s="252">
        <v>0</v>
      </c>
      <c r="AG16" s="252">
        <v>0</v>
      </c>
      <c r="AH16" s="252">
        <v>0</v>
      </c>
      <c r="AI16" s="252">
        <v>0</v>
      </c>
      <c r="AJ16" s="252">
        <v>0</v>
      </c>
      <c r="AK16" s="252">
        <v>0</v>
      </c>
      <c r="AL16" s="252">
        <v>0</v>
      </c>
    </row>
    <row r="17" spans="1:38" ht="18.75" customHeight="1">
      <c r="A17" s="244"/>
      <c r="B17" s="245">
        <v>10</v>
      </c>
      <c r="C17" s="788" t="s">
        <v>936</v>
      </c>
      <c r="D17" s="789"/>
      <c r="E17" s="251">
        <f t="shared" si="1"/>
        <v>7642529</v>
      </c>
      <c r="F17" s="251">
        <f t="shared" si="1"/>
        <v>7602273</v>
      </c>
      <c r="G17" s="251">
        <f t="shared" si="2"/>
        <v>40256</v>
      </c>
      <c r="I17" s="252">
        <v>7642529</v>
      </c>
      <c r="J17" s="252">
        <v>7602273</v>
      </c>
      <c r="K17" s="252">
        <v>0</v>
      </c>
      <c r="L17" s="252">
        <v>0</v>
      </c>
      <c r="M17" s="252">
        <v>0</v>
      </c>
      <c r="N17" s="252">
        <v>0</v>
      </c>
      <c r="O17" s="252">
        <v>0</v>
      </c>
      <c r="P17" s="252">
        <v>0</v>
      </c>
      <c r="Q17" s="252">
        <v>0</v>
      </c>
      <c r="R17" s="252">
        <v>0</v>
      </c>
      <c r="U17" s="244"/>
      <c r="V17" s="245">
        <v>10</v>
      </c>
      <c r="W17" s="788" t="s">
        <v>990</v>
      </c>
      <c r="X17" s="789"/>
      <c r="Y17" s="251">
        <f t="shared" si="3"/>
      </c>
      <c r="Z17" s="251">
        <f t="shared" si="3"/>
      </c>
      <c r="AA17" s="251">
        <f t="shared" si="0"/>
      </c>
      <c r="AC17" s="252">
        <v>0</v>
      </c>
      <c r="AD17" s="252">
        <v>0</v>
      </c>
      <c r="AE17" s="252">
        <v>0</v>
      </c>
      <c r="AF17" s="252">
        <v>0</v>
      </c>
      <c r="AG17" s="252">
        <v>0</v>
      </c>
      <c r="AH17" s="252">
        <v>0</v>
      </c>
      <c r="AI17" s="252">
        <v>0</v>
      </c>
      <c r="AJ17" s="252">
        <v>0</v>
      </c>
      <c r="AK17" s="252">
        <v>0</v>
      </c>
      <c r="AL17" s="252">
        <v>0</v>
      </c>
    </row>
    <row r="18" spans="1:38" ht="18.75" customHeight="1">
      <c r="A18" s="244"/>
      <c r="B18" s="245">
        <v>11</v>
      </c>
      <c r="C18" s="788" t="s">
        <v>937</v>
      </c>
      <c r="D18" s="789"/>
      <c r="E18" s="251">
        <f t="shared" si="1"/>
      </c>
      <c r="F18" s="251">
        <f t="shared" si="1"/>
      </c>
      <c r="G18" s="251">
        <f t="shared" si="2"/>
      </c>
      <c r="I18" s="252">
        <v>0</v>
      </c>
      <c r="J18" s="252">
        <v>0</v>
      </c>
      <c r="K18" s="252">
        <v>0</v>
      </c>
      <c r="L18" s="252">
        <v>0</v>
      </c>
      <c r="M18" s="252">
        <v>0</v>
      </c>
      <c r="N18" s="252">
        <v>0</v>
      </c>
      <c r="O18" s="252">
        <v>0</v>
      </c>
      <c r="P18" s="252">
        <v>0</v>
      </c>
      <c r="Q18" s="252">
        <v>0</v>
      </c>
      <c r="R18" s="252">
        <v>0</v>
      </c>
      <c r="U18" s="244"/>
      <c r="V18" s="245"/>
      <c r="W18" s="788"/>
      <c r="X18" s="789"/>
      <c r="Y18" s="251">
        <f t="shared" si="3"/>
      </c>
      <c r="Z18" s="251">
        <f t="shared" si="3"/>
      </c>
      <c r="AA18" s="251">
        <f t="shared" si="0"/>
      </c>
      <c r="AC18" s="252">
        <v>0</v>
      </c>
      <c r="AD18" s="252">
        <v>0</v>
      </c>
      <c r="AE18" s="252">
        <v>0</v>
      </c>
      <c r="AF18" s="252">
        <v>0</v>
      </c>
      <c r="AG18" s="252">
        <v>0</v>
      </c>
      <c r="AH18" s="252">
        <v>0</v>
      </c>
      <c r="AI18" s="252">
        <v>0</v>
      </c>
      <c r="AJ18" s="252">
        <v>0</v>
      </c>
      <c r="AK18" s="252">
        <v>0</v>
      </c>
      <c r="AL18" s="252">
        <v>0</v>
      </c>
    </row>
    <row r="19" spans="1:38" ht="18.75" customHeight="1">
      <c r="A19" s="244"/>
      <c r="B19" s="245">
        <v>12</v>
      </c>
      <c r="C19" s="788" t="s">
        <v>938</v>
      </c>
      <c r="D19" s="789"/>
      <c r="E19" s="251">
        <f t="shared" si="1"/>
      </c>
      <c r="F19" s="251">
        <f t="shared" si="1"/>
      </c>
      <c r="G19" s="251">
        <f t="shared" si="2"/>
      </c>
      <c r="I19" s="252">
        <v>0</v>
      </c>
      <c r="J19" s="252">
        <v>0</v>
      </c>
      <c r="K19" s="252">
        <v>0</v>
      </c>
      <c r="L19" s="252">
        <v>0</v>
      </c>
      <c r="M19" s="252">
        <v>0</v>
      </c>
      <c r="N19" s="252">
        <v>0</v>
      </c>
      <c r="O19" s="252">
        <v>0</v>
      </c>
      <c r="P19" s="252">
        <v>0</v>
      </c>
      <c r="Q19" s="252">
        <v>0</v>
      </c>
      <c r="R19" s="252">
        <v>0</v>
      </c>
      <c r="U19" s="244"/>
      <c r="V19" s="245"/>
      <c r="W19" s="788"/>
      <c r="X19" s="789"/>
      <c r="Y19" s="251">
        <f t="shared" si="3"/>
      </c>
      <c r="Z19" s="251">
        <f t="shared" si="3"/>
      </c>
      <c r="AA19" s="251">
        <f t="shared" si="0"/>
      </c>
      <c r="AC19" s="252">
        <v>0</v>
      </c>
      <c r="AD19" s="252">
        <v>0</v>
      </c>
      <c r="AE19" s="252">
        <v>0</v>
      </c>
      <c r="AF19" s="252">
        <v>0</v>
      </c>
      <c r="AG19" s="252">
        <v>0</v>
      </c>
      <c r="AH19" s="252">
        <v>0</v>
      </c>
      <c r="AI19" s="252">
        <v>0</v>
      </c>
      <c r="AJ19" s="252">
        <v>0</v>
      </c>
      <c r="AK19" s="252">
        <v>0</v>
      </c>
      <c r="AL19" s="252">
        <v>0</v>
      </c>
    </row>
    <row r="20" spans="1:38" ht="18.75" customHeight="1">
      <c r="A20" s="244"/>
      <c r="B20" s="245">
        <v>13</v>
      </c>
      <c r="C20" s="788" t="s">
        <v>939</v>
      </c>
      <c r="D20" s="789"/>
      <c r="E20" s="251">
        <f t="shared" si="1"/>
      </c>
      <c r="F20" s="251">
        <f t="shared" si="1"/>
      </c>
      <c r="G20" s="251">
        <f t="shared" si="2"/>
      </c>
      <c r="I20" s="252">
        <v>0</v>
      </c>
      <c r="J20" s="252">
        <v>0</v>
      </c>
      <c r="K20" s="252">
        <v>0</v>
      </c>
      <c r="L20" s="252">
        <v>0</v>
      </c>
      <c r="M20" s="252">
        <v>0</v>
      </c>
      <c r="N20" s="252">
        <v>0</v>
      </c>
      <c r="O20" s="252">
        <v>0</v>
      </c>
      <c r="P20" s="252">
        <v>0</v>
      </c>
      <c r="Q20" s="252">
        <v>0</v>
      </c>
      <c r="R20" s="252">
        <v>0</v>
      </c>
      <c r="U20" s="244"/>
      <c r="V20" s="245"/>
      <c r="W20" s="788"/>
      <c r="X20" s="789"/>
      <c r="Y20" s="251">
        <f>IF(SUM(AC20,AE20,AG20,AI20,AK20)=0,"",SUM(AC20,AE20,AG20,AI20,AK20))</f>
      </c>
      <c r="Z20" s="251">
        <f>IF(SUM(AD20,AF20,AH20,AJ20,AL20)=0,"",SUM(AD20,AF20,AH20,AJ20,AL20))</f>
      </c>
      <c r="AA20" s="251">
        <f>IF(AND(Y20="",Z20=""),"",IF(AND(Y20&lt;&gt;"",Z20=""),Y20,IF(AND(Y20="",Z20&lt;&gt;""),(-Z20),IF((Y20-Z20)=0,"",(Y20-Z20)))))</f>
      </c>
      <c r="AC20" s="252">
        <v>0</v>
      </c>
      <c r="AD20" s="252">
        <v>0</v>
      </c>
      <c r="AE20" s="252">
        <v>0</v>
      </c>
      <c r="AF20" s="252">
        <v>0</v>
      </c>
      <c r="AG20" s="252">
        <v>0</v>
      </c>
      <c r="AH20" s="252">
        <v>0</v>
      </c>
      <c r="AI20" s="252">
        <v>0</v>
      </c>
      <c r="AJ20" s="252">
        <v>0</v>
      </c>
      <c r="AK20" s="252">
        <v>0</v>
      </c>
      <c r="AL20" s="252">
        <v>0</v>
      </c>
    </row>
    <row r="21" spans="1:38" ht="18.75" customHeight="1">
      <c r="A21" s="244"/>
      <c r="B21" s="245">
        <v>14</v>
      </c>
      <c r="C21" s="788" t="s">
        <v>940</v>
      </c>
      <c r="D21" s="789"/>
      <c r="E21" s="251">
        <f t="shared" si="1"/>
      </c>
      <c r="F21" s="251">
        <f t="shared" si="1"/>
      </c>
      <c r="G21" s="251">
        <f t="shared" si="2"/>
      </c>
      <c r="I21" s="252">
        <v>127116832</v>
      </c>
      <c r="J21" s="252">
        <v>124164058</v>
      </c>
      <c r="K21" s="252">
        <v>-44240792</v>
      </c>
      <c r="L21" s="252">
        <v>-30962018</v>
      </c>
      <c r="M21" s="252">
        <v>-73216223</v>
      </c>
      <c r="N21" s="252">
        <v>-73361672</v>
      </c>
      <c r="O21" s="252">
        <v>-3809944</v>
      </c>
      <c r="P21" s="252">
        <v>-11929326</v>
      </c>
      <c r="Q21" s="252">
        <v>-5849873</v>
      </c>
      <c r="R21" s="252">
        <v>-7911042</v>
      </c>
      <c r="U21" s="244"/>
      <c r="V21" s="245"/>
      <c r="W21" s="788"/>
      <c r="X21" s="789"/>
      <c r="Y21" s="251">
        <f t="shared" si="3"/>
      </c>
      <c r="Z21" s="251">
        <f t="shared" si="3"/>
      </c>
      <c r="AA21" s="251">
        <f t="shared" si="0"/>
      </c>
      <c r="AC21" s="252">
        <v>0</v>
      </c>
      <c r="AD21" s="252">
        <v>0</v>
      </c>
      <c r="AE21" s="252">
        <v>0</v>
      </c>
      <c r="AF21" s="252">
        <v>0</v>
      </c>
      <c r="AG21" s="252">
        <v>0</v>
      </c>
      <c r="AH21" s="252">
        <v>0</v>
      </c>
      <c r="AI21" s="252">
        <v>0</v>
      </c>
      <c r="AJ21" s="252">
        <v>0</v>
      </c>
      <c r="AK21" s="252">
        <v>0</v>
      </c>
      <c r="AL21" s="252">
        <v>0</v>
      </c>
    </row>
    <row r="22" spans="1:38" ht="18.75" customHeight="1">
      <c r="A22" s="244"/>
      <c r="B22" s="245">
        <v>15</v>
      </c>
      <c r="C22" s="788" t="s">
        <v>941</v>
      </c>
      <c r="D22" s="789"/>
      <c r="E22" s="251">
        <f t="shared" si="1"/>
      </c>
      <c r="F22" s="251">
        <f t="shared" si="1"/>
        <v>3620</v>
      </c>
      <c r="G22" s="251">
        <f t="shared" si="2"/>
        <v>-3620</v>
      </c>
      <c r="I22" s="252">
        <v>0</v>
      </c>
      <c r="J22" s="252">
        <v>2030</v>
      </c>
      <c r="K22" s="252">
        <v>0</v>
      </c>
      <c r="L22" s="252">
        <v>0</v>
      </c>
      <c r="M22" s="252">
        <v>0</v>
      </c>
      <c r="N22" s="252">
        <v>1590</v>
      </c>
      <c r="O22" s="252">
        <v>0</v>
      </c>
      <c r="P22" s="252">
        <v>0</v>
      </c>
      <c r="Q22" s="252">
        <v>0</v>
      </c>
      <c r="R22" s="252">
        <v>0</v>
      </c>
      <c r="U22" s="244"/>
      <c r="V22" s="245"/>
      <c r="W22" s="788"/>
      <c r="X22" s="789"/>
      <c r="Y22" s="251">
        <f t="shared" si="3"/>
      </c>
      <c r="Z22" s="251">
        <f t="shared" si="3"/>
      </c>
      <c r="AA22" s="251">
        <f t="shared" si="0"/>
      </c>
      <c r="AC22" s="252">
        <v>0</v>
      </c>
      <c r="AD22" s="252">
        <v>0</v>
      </c>
      <c r="AE22" s="252">
        <v>0</v>
      </c>
      <c r="AF22" s="252">
        <v>0</v>
      </c>
      <c r="AG22" s="252">
        <v>0</v>
      </c>
      <c r="AH22" s="252">
        <v>0</v>
      </c>
      <c r="AI22" s="252">
        <v>0</v>
      </c>
      <c r="AJ22" s="252">
        <v>0</v>
      </c>
      <c r="AK22" s="252">
        <v>0</v>
      </c>
      <c r="AL22" s="252">
        <v>0</v>
      </c>
    </row>
    <row r="23" spans="1:38" ht="18.75" customHeight="1">
      <c r="A23" s="244"/>
      <c r="B23" s="245">
        <v>16</v>
      </c>
      <c r="C23" s="788" t="s">
        <v>942</v>
      </c>
      <c r="D23" s="789"/>
      <c r="E23" s="251">
        <f t="shared" si="1"/>
      </c>
      <c r="F23" s="251">
        <f t="shared" si="1"/>
      </c>
      <c r="G23" s="251">
        <f t="shared" si="2"/>
      </c>
      <c r="I23" s="252">
        <v>-18000554</v>
      </c>
      <c r="J23" s="252">
        <v>-23338528</v>
      </c>
      <c r="K23" s="252">
        <v>0</v>
      </c>
      <c r="L23" s="252">
        <v>0</v>
      </c>
      <c r="M23" s="252">
        <v>3798755</v>
      </c>
      <c r="N23" s="252">
        <v>9544663</v>
      </c>
      <c r="O23" s="252">
        <v>0</v>
      </c>
      <c r="P23" s="252">
        <v>0</v>
      </c>
      <c r="Q23" s="252">
        <v>14201799</v>
      </c>
      <c r="R23" s="252">
        <v>13793865</v>
      </c>
      <c r="U23" s="244"/>
      <c r="V23" s="245"/>
      <c r="W23" s="788"/>
      <c r="X23" s="789"/>
      <c r="Y23" s="251"/>
      <c r="Z23" s="251"/>
      <c r="AA23" s="251"/>
      <c r="AC23" s="252">
        <v>0</v>
      </c>
      <c r="AD23" s="252">
        <v>0</v>
      </c>
      <c r="AE23" s="252">
        <v>0</v>
      </c>
      <c r="AF23" s="252">
        <v>0</v>
      </c>
      <c r="AG23" s="252">
        <v>0</v>
      </c>
      <c r="AH23" s="252">
        <v>0</v>
      </c>
      <c r="AI23" s="252">
        <v>0</v>
      </c>
      <c r="AJ23" s="252">
        <v>0</v>
      </c>
      <c r="AK23" s="252">
        <v>0</v>
      </c>
      <c r="AL23" s="252">
        <v>0</v>
      </c>
    </row>
    <row r="24" spans="1:38" ht="18.75" customHeight="1">
      <c r="A24" s="244"/>
      <c r="B24" s="245">
        <v>17</v>
      </c>
      <c r="C24" s="788" t="s">
        <v>943</v>
      </c>
      <c r="D24" s="789"/>
      <c r="E24" s="251">
        <f t="shared" si="1"/>
      </c>
      <c r="F24" s="251">
        <f t="shared" si="1"/>
      </c>
      <c r="G24" s="251">
        <f t="shared" si="2"/>
      </c>
      <c r="I24" s="252">
        <v>0</v>
      </c>
      <c r="J24" s="252">
        <v>0</v>
      </c>
      <c r="K24" s="252">
        <v>0</v>
      </c>
      <c r="L24" s="252">
        <v>0</v>
      </c>
      <c r="M24" s="252">
        <v>0</v>
      </c>
      <c r="N24" s="252">
        <v>0</v>
      </c>
      <c r="O24" s="252">
        <v>0</v>
      </c>
      <c r="P24" s="252">
        <v>0</v>
      </c>
      <c r="Q24" s="252">
        <v>0</v>
      </c>
      <c r="R24" s="252">
        <v>0</v>
      </c>
      <c r="U24" s="244"/>
      <c r="V24" s="245"/>
      <c r="W24" s="788"/>
      <c r="X24" s="789"/>
      <c r="Y24" s="251"/>
      <c r="Z24" s="251"/>
      <c r="AA24" s="251"/>
      <c r="AC24" s="252">
        <v>0</v>
      </c>
      <c r="AD24" s="252">
        <v>0</v>
      </c>
      <c r="AE24" s="252">
        <v>0</v>
      </c>
      <c r="AF24" s="252">
        <v>0</v>
      </c>
      <c r="AG24" s="252">
        <v>0</v>
      </c>
      <c r="AH24" s="252">
        <v>0</v>
      </c>
      <c r="AI24" s="252">
        <v>0</v>
      </c>
      <c r="AJ24" s="252">
        <v>0</v>
      </c>
      <c r="AK24" s="252">
        <v>0</v>
      </c>
      <c r="AL24" s="252">
        <v>0</v>
      </c>
    </row>
    <row r="25" spans="1:38" ht="18.75" customHeight="1">
      <c r="A25" s="244"/>
      <c r="B25" s="245">
        <v>18</v>
      </c>
      <c r="C25" s="788" t="s">
        <v>944</v>
      </c>
      <c r="D25" s="789"/>
      <c r="E25" s="253">
        <f t="shared" si="1"/>
      </c>
      <c r="F25" s="253">
        <f t="shared" si="1"/>
      </c>
      <c r="G25" s="253">
        <f t="shared" si="2"/>
      </c>
      <c r="I25" s="254">
        <v>0</v>
      </c>
      <c r="J25" s="254">
        <v>0</v>
      </c>
      <c r="K25" s="254">
        <v>0</v>
      </c>
      <c r="L25" s="254">
        <v>0</v>
      </c>
      <c r="M25" s="254">
        <v>0</v>
      </c>
      <c r="N25" s="254">
        <v>0</v>
      </c>
      <c r="O25" s="254">
        <v>0</v>
      </c>
      <c r="P25" s="254">
        <v>0</v>
      </c>
      <c r="Q25" s="254">
        <v>0</v>
      </c>
      <c r="R25" s="254">
        <v>0</v>
      </c>
      <c r="U25" s="255"/>
      <c r="V25" s="256"/>
      <c r="W25" s="794"/>
      <c r="X25" s="795"/>
      <c r="Y25" s="253">
        <f>IF(SUM(AC25,AE25,AG25,AI25,AK25)=0,"",SUM(AC25,AE25,AG25,AI25,AK25))</f>
      </c>
      <c r="Z25" s="253">
        <f>IF(SUM(AD25,AF25,AH25,AJ25,AL25)=0,"",SUM(AD25,AF25,AH25,AJ25,AL25))</f>
      </c>
      <c r="AA25" s="253">
        <f aca="true" t="shared" si="4" ref="AA25:AA34">IF(AND(Y25="",Z25=""),"",IF(AND(Y25&lt;&gt;"",Z25=""),Y25,IF(AND(Y25="",Z25&lt;&gt;""),(-Z25),IF((Y25-Z25)=0,"",(Y25-Z25)))))</f>
      </c>
      <c r="AC25" s="254">
        <v>0</v>
      </c>
      <c r="AD25" s="254">
        <v>0</v>
      </c>
      <c r="AE25" s="254">
        <v>0</v>
      </c>
      <c r="AF25" s="254">
        <v>0</v>
      </c>
      <c r="AG25" s="254">
        <v>0</v>
      </c>
      <c r="AH25" s="254">
        <v>0</v>
      </c>
      <c r="AI25" s="254">
        <v>0</v>
      </c>
      <c r="AJ25" s="254">
        <v>0</v>
      </c>
      <c r="AK25" s="254">
        <v>0</v>
      </c>
      <c r="AL25" s="254">
        <v>0</v>
      </c>
    </row>
    <row r="26" spans="1:38" ht="18.75" customHeight="1">
      <c r="A26" s="238">
        <v>2</v>
      </c>
      <c r="B26" s="790" t="s">
        <v>945</v>
      </c>
      <c r="C26" s="790"/>
      <c r="D26" s="791"/>
      <c r="E26" s="239">
        <f>SUM(I26,K26,M26,O26,Q26)</f>
        <v>322679441</v>
      </c>
      <c r="F26" s="239">
        <f>SUM(J26,L26,N26,P26,R26)</f>
        <v>315111713</v>
      </c>
      <c r="G26" s="239">
        <f t="shared" si="2"/>
        <v>7567728</v>
      </c>
      <c r="I26" s="240">
        <v>273050506</v>
      </c>
      <c r="J26" s="240">
        <v>265499242</v>
      </c>
      <c r="K26" s="240">
        <v>3282062</v>
      </c>
      <c r="L26" s="240">
        <v>3663916</v>
      </c>
      <c r="M26" s="240">
        <v>44080391</v>
      </c>
      <c r="N26" s="240">
        <v>43453858</v>
      </c>
      <c r="O26" s="240">
        <v>1010583</v>
      </c>
      <c r="P26" s="240">
        <v>1056941</v>
      </c>
      <c r="Q26" s="240">
        <v>1255899</v>
      </c>
      <c r="R26" s="240">
        <v>1437756</v>
      </c>
      <c r="U26" s="241">
        <v>2</v>
      </c>
      <c r="V26" s="792" t="s">
        <v>991</v>
      </c>
      <c r="W26" s="792"/>
      <c r="X26" s="793"/>
      <c r="Y26" s="242">
        <f>SUM(AC26,AE26,AG26,AI26,AK26)</f>
        <v>34147646</v>
      </c>
      <c r="Z26" s="242">
        <f>SUM(AD26,AF26,AH26,AJ26,AL26)</f>
        <v>29257637</v>
      </c>
      <c r="AA26" s="242">
        <f t="shared" si="4"/>
        <v>4890009</v>
      </c>
      <c r="AC26" s="243">
        <v>33515416</v>
      </c>
      <c r="AD26" s="243">
        <v>28625407</v>
      </c>
      <c r="AE26" s="243">
        <v>0</v>
      </c>
      <c r="AF26" s="243">
        <v>0</v>
      </c>
      <c r="AG26" s="243">
        <v>632230</v>
      </c>
      <c r="AH26" s="243">
        <v>632230</v>
      </c>
      <c r="AI26" s="243">
        <v>0</v>
      </c>
      <c r="AJ26" s="243">
        <v>0</v>
      </c>
      <c r="AK26" s="243">
        <v>0</v>
      </c>
      <c r="AL26" s="243">
        <v>0</v>
      </c>
    </row>
    <row r="27" spans="1:38" ht="18.75" customHeight="1">
      <c r="A27" s="249"/>
      <c r="B27" s="250">
        <v>1</v>
      </c>
      <c r="C27" s="797" t="s">
        <v>97</v>
      </c>
      <c r="D27" s="798"/>
      <c r="E27" s="247">
        <f>SUM(I27,K27,M27,O27,Q27)</f>
        <v>78433457</v>
      </c>
      <c r="F27" s="247">
        <f>SUM(J27,L27,N27,P27,R27)</f>
        <v>81189968</v>
      </c>
      <c r="G27" s="247">
        <f t="shared" si="2"/>
        <v>-2756511</v>
      </c>
      <c r="I27" s="248">
        <v>55736682</v>
      </c>
      <c r="J27" s="248">
        <v>57397650</v>
      </c>
      <c r="K27" s="248">
        <v>1000000</v>
      </c>
      <c r="L27" s="248">
        <v>1000000</v>
      </c>
      <c r="M27" s="248">
        <v>19696775</v>
      </c>
      <c r="N27" s="248">
        <v>20792318</v>
      </c>
      <c r="O27" s="248">
        <v>1000000</v>
      </c>
      <c r="P27" s="248">
        <v>1000000</v>
      </c>
      <c r="Q27" s="248">
        <v>1000000</v>
      </c>
      <c r="R27" s="248">
        <v>1000000</v>
      </c>
      <c r="U27" s="249"/>
      <c r="V27" s="250">
        <v>1</v>
      </c>
      <c r="W27" s="797" t="s">
        <v>992</v>
      </c>
      <c r="X27" s="798"/>
      <c r="Y27" s="247">
        <f aca="true" t="shared" si="5" ref="Y27:Z33">IF(SUM(AC27,AE27,AG27,AI27,AK27)=0,"",SUM(AC27,AE27,AG27,AI27,AK27))</f>
      </c>
      <c r="Z27" s="247">
        <f t="shared" si="5"/>
      </c>
      <c r="AA27" s="247">
        <f t="shared" si="4"/>
      </c>
      <c r="AC27" s="248">
        <v>0</v>
      </c>
      <c r="AD27" s="248">
        <v>0</v>
      </c>
      <c r="AE27" s="248">
        <v>0</v>
      </c>
      <c r="AF27" s="248">
        <v>0</v>
      </c>
      <c r="AG27" s="248">
        <v>0</v>
      </c>
      <c r="AH27" s="248">
        <v>0</v>
      </c>
      <c r="AI27" s="248">
        <v>0</v>
      </c>
      <c r="AJ27" s="248">
        <v>0</v>
      </c>
      <c r="AK27" s="248">
        <v>0</v>
      </c>
      <c r="AL27" s="248">
        <v>0</v>
      </c>
    </row>
    <row r="28" spans="1:38" ht="18.75" customHeight="1">
      <c r="A28" s="244"/>
      <c r="B28" s="245"/>
      <c r="C28" s="245">
        <v>1</v>
      </c>
      <c r="D28" s="246" t="s">
        <v>946</v>
      </c>
      <c r="E28" s="251">
        <f aca="true" t="shared" si="6" ref="E28:F32">IF(SUM(I28,K28,M28,O28,Q28)=0,"",SUM(I28,K28,M28,O28,Q28))</f>
        <v>4000000</v>
      </c>
      <c r="F28" s="251">
        <f t="shared" si="6"/>
        <v>4000000</v>
      </c>
      <c r="G28" s="251">
        <f t="shared" si="2"/>
      </c>
      <c r="I28" s="252">
        <v>0</v>
      </c>
      <c r="J28" s="252">
        <v>0</v>
      </c>
      <c r="K28" s="252">
        <v>1000000</v>
      </c>
      <c r="L28" s="252">
        <v>1000000</v>
      </c>
      <c r="M28" s="252">
        <v>1000000</v>
      </c>
      <c r="N28" s="252">
        <v>1000000</v>
      </c>
      <c r="O28" s="252">
        <v>1000000</v>
      </c>
      <c r="P28" s="252">
        <v>1000000</v>
      </c>
      <c r="Q28" s="252">
        <v>1000000</v>
      </c>
      <c r="R28" s="252">
        <v>1000000</v>
      </c>
      <c r="U28" s="244"/>
      <c r="V28" s="245">
        <v>2</v>
      </c>
      <c r="W28" s="788" t="s">
        <v>993</v>
      </c>
      <c r="X28" s="789"/>
      <c r="Y28" s="251">
        <f t="shared" si="5"/>
      </c>
      <c r="Z28" s="251">
        <f t="shared" si="5"/>
      </c>
      <c r="AA28" s="251">
        <f t="shared" si="4"/>
      </c>
      <c r="AC28" s="252">
        <v>0</v>
      </c>
      <c r="AD28" s="252">
        <v>0</v>
      </c>
      <c r="AE28" s="252">
        <v>0</v>
      </c>
      <c r="AF28" s="252">
        <v>0</v>
      </c>
      <c r="AG28" s="252">
        <v>0</v>
      </c>
      <c r="AH28" s="252">
        <v>0</v>
      </c>
      <c r="AI28" s="252">
        <v>0</v>
      </c>
      <c r="AJ28" s="252">
        <v>0</v>
      </c>
      <c r="AK28" s="252">
        <v>0</v>
      </c>
      <c r="AL28" s="252">
        <v>0</v>
      </c>
    </row>
    <row r="29" spans="1:38" ht="18.75" customHeight="1">
      <c r="A29" s="244"/>
      <c r="B29" s="245"/>
      <c r="C29" s="245">
        <v>2</v>
      </c>
      <c r="D29" s="246" t="s">
        <v>67</v>
      </c>
      <c r="E29" s="251">
        <f t="shared" si="6"/>
        <v>54551500</v>
      </c>
      <c r="F29" s="251">
        <f t="shared" si="6"/>
        <v>54551500</v>
      </c>
      <c r="G29" s="251">
        <f t="shared" si="2"/>
      </c>
      <c r="I29" s="252">
        <v>36108000</v>
      </c>
      <c r="J29" s="252">
        <v>36108000</v>
      </c>
      <c r="K29" s="252">
        <v>0</v>
      </c>
      <c r="L29" s="252">
        <v>0</v>
      </c>
      <c r="M29" s="252">
        <v>18443500</v>
      </c>
      <c r="N29" s="252">
        <v>18443500</v>
      </c>
      <c r="O29" s="252">
        <v>0</v>
      </c>
      <c r="P29" s="252">
        <v>0</v>
      </c>
      <c r="Q29" s="252">
        <v>0</v>
      </c>
      <c r="R29" s="252">
        <v>0</v>
      </c>
      <c r="U29" s="244"/>
      <c r="V29" s="245">
        <v>3</v>
      </c>
      <c r="W29" s="788" t="s">
        <v>994</v>
      </c>
      <c r="X29" s="789"/>
      <c r="Y29" s="251">
        <f t="shared" si="5"/>
      </c>
      <c r="Z29" s="251">
        <f t="shared" si="5"/>
      </c>
      <c r="AA29" s="251">
        <f t="shared" si="4"/>
      </c>
      <c r="AC29" s="252">
        <v>0</v>
      </c>
      <c r="AD29" s="252">
        <v>0</v>
      </c>
      <c r="AE29" s="252">
        <v>0</v>
      </c>
      <c r="AF29" s="252">
        <v>0</v>
      </c>
      <c r="AG29" s="252">
        <v>0</v>
      </c>
      <c r="AH29" s="252">
        <v>0</v>
      </c>
      <c r="AI29" s="252">
        <v>0</v>
      </c>
      <c r="AJ29" s="252">
        <v>0</v>
      </c>
      <c r="AK29" s="252">
        <v>0</v>
      </c>
      <c r="AL29" s="252">
        <v>0</v>
      </c>
    </row>
    <row r="30" spans="1:38" ht="18.75" customHeight="1">
      <c r="A30" s="244"/>
      <c r="B30" s="245"/>
      <c r="C30" s="245">
        <v>3</v>
      </c>
      <c r="D30" s="246" t="s">
        <v>947</v>
      </c>
      <c r="E30" s="251">
        <f t="shared" si="6"/>
      </c>
      <c r="F30" s="251">
        <f t="shared" si="6"/>
      </c>
      <c r="G30" s="251">
        <f t="shared" si="2"/>
      </c>
      <c r="I30" s="252">
        <v>0</v>
      </c>
      <c r="J30" s="252">
        <v>0</v>
      </c>
      <c r="K30" s="252">
        <v>0</v>
      </c>
      <c r="L30" s="252">
        <v>0</v>
      </c>
      <c r="M30" s="252">
        <v>0</v>
      </c>
      <c r="N30" s="252">
        <v>0</v>
      </c>
      <c r="O30" s="252">
        <v>0</v>
      </c>
      <c r="P30" s="252">
        <v>0</v>
      </c>
      <c r="Q30" s="252">
        <v>0</v>
      </c>
      <c r="R30" s="252">
        <v>0</v>
      </c>
      <c r="U30" s="244"/>
      <c r="V30" s="245">
        <v>4</v>
      </c>
      <c r="W30" s="788" t="s">
        <v>995</v>
      </c>
      <c r="X30" s="789"/>
      <c r="Y30" s="251">
        <f t="shared" si="5"/>
        <v>34147646</v>
      </c>
      <c r="Z30" s="251">
        <f t="shared" si="5"/>
        <v>29257637</v>
      </c>
      <c r="AA30" s="251">
        <f t="shared" si="4"/>
        <v>4890009</v>
      </c>
      <c r="AC30" s="252">
        <v>33515416</v>
      </c>
      <c r="AD30" s="252">
        <v>28625407</v>
      </c>
      <c r="AE30" s="252">
        <v>0</v>
      </c>
      <c r="AF30" s="252">
        <v>0</v>
      </c>
      <c r="AG30" s="252">
        <v>632230</v>
      </c>
      <c r="AH30" s="252">
        <v>632230</v>
      </c>
      <c r="AI30" s="252">
        <v>0</v>
      </c>
      <c r="AJ30" s="252">
        <v>0</v>
      </c>
      <c r="AK30" s="252">
        <v>0</v>
      </c>
      <c r="AL30" s="252">
        <v>0</v>
      </c>
    </row>
    <row r="31" spans="1:38" ht="18.75" customHeight="1">
      <c r="A31" s="244"/>
      <c r="B31" s="245"/>
      <c r="C31" s="245">
        <v>4</v>
      </c>
      <c r="D31" s="246" t="s">
        <v>231</v>
      </c>
      <c r="E31" s="251">
        <f t="shared" si="6"/>
        <v>-16168043</v>
      </c>
      <c r="F31" s="251">
        <f t="shared" si="6"/>
        <v>-13411532</v>
      </c>
      <c r="G31" s="251">
        <f t="shared" si="2"/>
        <v>-2756511</v>
      </c>
      <c r="I31" s="252">
        <v>-5121318</v>
      </c>
      <c r="J31" s="252">
        <v>-3460350</v>
      </c>
      <c r="K31" s="252">
        <v>0</v>
      </c>
      <c r="L31" s="252">
        <v>0</v>
      </c>
      <c r="M31" s="252">
        <v>-11046725</v>
      </c>
      <c r="N31" s="252">
        <v>-9951182</v>
      </c>
      <c r="O31" s="252">
        <v>0</v>
      </c>
      <c r="P31" s="252">
        <v>0</v>
      </c>
      <c r="Q31" s="252">
        <v>0</v>
      </c>
      <c r="R31" s="252">
        <v>0</v>
      </c>
      <c r="U31" s="244"/>
      <c r="V31" s="245"/>
      <c r="W31" s="245"/>
      <c r="X31" s="246"/>
      <c r="Y31" s="251">
        <f t="shared" si="5"/>
      </c>
      <c r="Z31" s="251">
        <f t="shared" si="5"/>
      </c>
      <c r="AA31" s="251">
        <f t="shared" si="4"/>
      </c>
      <c r="AB31" s="258"/>
      <c r="AC31" s="252">
        <v>0</v>
      </c>
      <c r="AD31" s="252">
        <v>0</v>
      </c>
      <c r="AE31" s="252">
        <v>0</v>
      </c>
      <c r="AF31" s="252">
        <v>0</v>
      </c>
      <c r="AG31" s="252">
        <v>0</v>
      </c>
      <c r="AH31" s="252">
        <v>0</v>
      </c>
      <c r="AI31" s="252">
        <v>0</v>
      </c>
      <c r="AJ31" s="252">
        <v>0</v>
      </c>
      <c r="AK31" s="252">
        <v>0</v>
      </c>
      <c r="AL31" s="252">
        <v>0</v>
      </c>
    </row>
    <row r="32" spans="1:38" ht="18.75" customHeight="1">
      <c r="A32" s="244"/>
      <c r="B32" s="245"/>
      <c r="C32" s="245">
        <v>5</v>
      </c>
      <c r="D32" s="246" t="s">
        <v>60</v>
      </c>
      <c r="E32" s="251">
        <f t="shared" si="6"/>
        <v>36050000</v>
      </c>
      <c r="F32" s="251">
        <f t="shared" si="6"/>
        <v>36050000</v>
      </c>
      <c r="G32" s="251">
        <f t="shared" si="2"/>
      </c>
      <c r="I32" s="252">
        <v>24750000</v>
      </c>
      <c r="J32" s="252">
        <v>24750000</v>
      </c>
      <c r="K32" s="252">
        <v>0</v>
      </c>
      <c r="L32" s="252">
        <v>0</v>
      </c>
      <c r="M32" s="252">
        <v>11300000</v>
      </c>
      <c r="N32" s="252">
        <v>11300000</v>
      </c>
      <c r="O32" s="252">
        <v>0</v>
      </c>
      <c r="P32" s="252">
        <v>0</v>
      </c>
      <c r="Q32" s="252">
        <v>0</v>
      </c>
      <c r="R32" s="252">
        <v>0</v>
      </c>
      <c r="U32" s="244"/>
      <c r="V32" s="245"/>
      <c r="W32" s="245"/>
      <c r="X32" s="246"/>
      <c r="Y32" s="251">
        <f t="shared" si="5"/>
      </c>
      <c r="Z32" s="251">
        <f t="shared" si="5"/>
      </c>
      <c r="AA32" s="251">
        <f t="shared" si="4"/>
      </c>
      <c r="AC32" s="252">
        <v>0</v>
      </c>
      <c r="AD32" s="252">
        <v>0</v>
      </c>
      <c r="AE32" s="252">
        <v>0</v>
      </c>
      <c r="AF32" s="252">
        <v>0</v>
      </c>
      <c r="AG32" s="252">
        <v>0</v>
      </c>
      <c r="AH32" s="252">
        <v>0</v>
      </c>
      <c r="AI32" s="252">
        <v>0</v>
      </c>
      <c r="AJ32" s="252">
        <v>0</v>
      </c>
      <c r="AK32" s="252">
        <v>0</v>
      </c>
      <c r="AL32" s="252">
        <v>0</v>
      </c>
    </row>
    <row r="33" spans="1:38" ht="18.75" customHeight="1">
      <c r="A33" s="244"/>
      <c r="B33" s="245">
        <v>2</v>
      </c>
      <c r="C33" s="788" t="s">
        <v>948</v>
      </c>
      <c r="D33" s="789"/>
      <c r="E33" s="251">
        <f>SUM(I33,K33,M33,O33,Q33)</f>
        <v>244245984</v>
      </c>
      <c r="F33" s="251">
        <f>SUM(J33,L33,N33,P33,R33)</f>
        <v>233921745</v>
      </c>
      <c r="G33" s="251">
        <f t="shared" si="2"/>
        <v>10324239</v>
      </c>
      <c r="I33" s="252">
        <v>217313824</v>
      </c>
      <c r="J33" s="252">
        <v>208101592</v>
      </c>
      <c r="K33" s="252">
        <v>2282062</v>
      </c>
      <c r="L33" s="252">
        <v>2663916</v>
      </c>
      <c r="M33" s="252">
        <v>24383616</v>
      </c>
      <c r="N33" s="252">
        <v>22661540</v>
      </c>
      <c r="O33" s="252">
        <v>10583</v>
      </c>
      <c r="P33" s="252">
        <v>56941</v>
      </c>
      <c r="Q33" s="252">
        <v>255899</v>
      </c>
      <c r="R33" s="252">
        <v>437756</v>
      </c>
      <c r="U33" s="255"/>
      <c r="V33" s="256"/>
      <c r="W33" s="256"/>
      <c r="X33" s="257"/>
      <c r="Y33" s="253">
        <f t="shared" si="5"/>
      </c>
      <c r="Z33" s="253">
        <f t="shared" si="5"/>
      </c>
      <c r="AA33" s="253">
        <f t="shared" si="4"/>
      </c>
      <c r="AC33" s="254">
        <v>0</v>
      </c>
      <c r="AD33" s="254">
        <v>0</v>
      </c>
      <c r="AE33" s="254">
        <v>0</v>
      </c>
      <c r="AF33" s="254">
        <v>0</v>
      </c>
      <c r="AG33" s="254">
        <v>0</v>
      </c>
      <c r="AH33" s="254">
        <v>0</v>
      </c>
      <c r="AI33" s="254">
        <v>0</v>
      </c>
      <c r="AJ33" s="254">
        <v>0</v>
      </c>
      <c r="AK33" s="254">
        <v>0</v>
      </c>
      <c r="AL33" s="254">
        <v>0</v>
      </c>
    </row>
    <row r="34" spans="1:38" ht="18.75" customHeight="1">
      <c r="A34" s="244"/>
      <c r="B34" s="245"/>
      <c r="C34" s="245">
        <v>1</v>
      </c>
      <c r="D34" s="246" t="s">
        <v>67</v>
      </c>
      <c r="E34" s="251">
        <f>IF(SUM(I34,K34,M34,O34,Q34)=0,"",SUM(I34,K34,M34,O34,Q34))</f>
        <v>5458309</v>
      </c>
      <c r="F34" s="251">
        <f>IF(SUM(J34,L34,N34,P34,R34)=0,"",SUM(J34,L34,N34,P34,R34))</f>
        <v>5458309</v>
      </c>
      <c r="G34" s="251">
        <f t="shared" si="2"/>
      </c>
      <c r="I34" s="252">
        <v>2854137</v>
      </c>
      <c r="J34" s="252">
        <v>2854137</v>
      </c>
      <c r="K34" s="252">
        <v>0</v>
      </c>
      <c r="L34" s="252">
        <v>0</v>
      </c>
      <c r="M34" s="252">
        <v>0</v>
      </c>
      <c r="N34" s="252">
        <v>0</v>
      </c>
      <c r="O34" s="252">
        <v>1116858</v>
      </c>
      <c r="P34" s="252">
        <v>1116858</v>
      </c>
      <c r="Q34" s="252">
        <v>1487314</v>
      </c>
      <c r="R34" s="252">
        <v>1487314</v>
      </c>
      <c r="U34" s="804" t="s">
        <v>996</v>
      </c>
      <c r="V34" s="804"/>
      <c r="W34" s="804"/>
      <c r="X34" s="804"/>
      <c r="Y34" s="242">
        <f>SUM(AC34,AE34,AG34,AI34,AK34)</f>
        <v>111358595</v>
      </c>
      <c r="Z34" s="242">
        <f>SUM(AD34,AF34,AH34,AJ34,AL34)</f>
        <v>110141974</v>
      </c>
      <c r="AA34" s="242">
        <f t="shared" si="4"/>
        <v>1216621</v>
      </c>
      <c r="AC34" s="243">
        <v>100725626</v>
      </c>
      <c r="AD34" s="243">
        <v>101639346</v>
      </c>
      <c r="AE34" s="243">
        <v>1394090</v>
      </c>
      <c r="AF34" s="243">
        <v>1107287</v>
      </c>
      <c r="AG34" s="243">
        <v>5351513</v>
      </c>
      <c r="AH34" s="243">
        <v>4402341</v>
      </c>
      <c r="AI34" s="243">
        <v>1188890</v>
      </c>
      <c r="AJ34" s="243">
        <v>921797</v>
      </c>
      <c r="AK34" s="243">
        <v>2698476</v>
      </c>
      <c r="AL34" s="243">
        <v>2071203</v>
      </c>
    </row>
    <row r="35" spans="1:38" ht="18.75" customHeight="1">
      <c r="A35" s="244"/>
      <c r="B35" s="245"/>
      <c r="C35" s="245">
        <v>2</v>
      </c>
      <c r="D35" s="246" t="s">
        <v>947</v>
      </c>
      <c r="E35" s="251">
        <f aca="true" t="shared" si="7" ref="E35:F60">IF(SUM(I35,K35,M35,O35,Q35)=0,"",SUM(I35,K35,M35,O35,Q35))</f>
        <v>9929861</v>
      </c>
      <c r="F35" s="251">
        <f t="shared" si="7"/>
        <v>9929861</v>
      </c>
      <c r="G35" s="251">
        <f aca="true" t="shared" si="8" ref="G35:G61">IF(AND(E35="",F35=""),"",IF(AND(E35&lt;&gt;"",F35=""),E35,IF(AND(E35="",F35&lt;&gt;""),(-F35),IF((E35-F35)=0,"",(E35-F35)))))</f>
      </c>
      <c r="I35" s="252">
        <v>3792000</v>
      </c>
      <c r="J35" s="252">
        <v>3792000</v>
      </c>
      <c r="K35" s="252">
        <v>2653604</v>
      </c>
      <c r="L35" s="252">
        <v>2653604</v>
      </c>
      <c r="M35" s="252">
        <v>3484257</v>
      </c>
      <c r="N35" s="252">
        <v>3484257</v>
      </c>
      <c r="O35" s="252">
        <v>0</v>
      </c>
      <c r="P35" s="252">
        <v>0</v>
      </c>
      <c r="Q35" s="252">
        <v>0</v>
      </c>
      <c r="R35" s="252">
        <v>0</v>
      </c>
      <c r="U35" s="805" t="s">
        <v>997</v>
      </c>
      <c r="V35" s="805"/>
      <c r="W35" s="805"/>
      <c r="X35" s="805"/>
      <c r="Y35" s="805"/>
      <c r="Z35" s="805"/>
      <c r="AA35" s="805"/>
      <c r="AC35" s="806" t="s">
        <v>973</v>
      </c>
      <c r="AD35" s="806"/>
      <c r="AE35" s="806" t="s">
        <v>974</v>
      </c>
      <c r="AF35" s="806"/>
      <c r="AG35" s="806" t="s">
        <v>975</v>
      </c>
      <c r="AH35" s="806"/>
      <c r="AI35" s="806" t="s">
        <v>976</v>
      </c>
      <c r="AJ35" s="806"/>
      <c r="AK35" s="806" t="s">
        <v>977</v>
      </c>
      <c r="AL35" s="806"/>
    </row>
    <row r="36" spans="1:38" ht="18.75" customHeight="1">
      <c r="A36" s="244"/>
      <c r="B36" s="245"/>
      <c r="C36" s="245">
        <v>3</v>
      </c>
      <c r="D36" s="246" t="s">
        <v>949</v>
      </c>
      <c r="E36" s="251">
        <f t="shared" si="7"/>
        <v>3357914</v>
      </c>
      <c r="F36" s="251">
        <f t="shared" si="7"/>
        <v>3357914</v>
      </c>
      <c r="G36" s="251">
        <f t="shared" si="8"/>
      </c>
      <c r="I36" s="252">
        <v>3357914</v>
      </c>
      <c r="J36" s="252">
        <v>3357914</v>
      </c>
      <c r="K36" s="252">
        <v>0</v>
      </c>
      <c r="L36" s="252">
        <v>0</v>
      </c>
      <c r="M36" s="252">
        <v>0</v>
      </c>
      <c r="N36" s="252">
        <v>0</v>
      </c>
      <c r="O36" s="252">
        <v>0</v>
      </c>
      <c r="P36" s="252">
        <v>0</v>
      </c>
      <c r="Q36" s="252">
        <v>0</v>
      </c>
      <c r="R36" s="252">
        <v>0</v>
      </c>
      <c r="U36" s="807"/>
      <c r="V36" s="807"/>
      <c r="W36" s="807"/>
      <c r="X36" s="807"/>
      <c r="Y36" s="259" t="s">
        <v>923</v>
      </c>
      <c r="Z36" s="259" t="s">
        <v>924</v>
      </c>
      <c r="AA36" s="259" t="s">
        <v>925</v>
      </c>
      <c r="AC36" s="237" t="s">
        <v>979</v>
      </c>
      <c r="AD36" s="237" t="s">
        <v>924</v>
      </c>
      <c r="AE36" s="237" t="s">
        <v>979</v>
      </c>
      <c r="AF36" s="237" t="s">
        <v>924</v>
      </c>
      <c r="AG36" s="237" t="s">
        <v>979</v>
      </c>
      <c r="AH36" s="237" t="s">
        <v>924</v>
      </c>
      <c r="AI36" s="237" t="s">
        <v>979</v>
      </c>
      <c r="AJ36" s="237" t="s">
        <v>924</v>
      </c>
      <c r="AK36" s="237" t="s">
        <v>979</v>
      </c>
      <c r="AL36" s="237" t="s">
        <v>924</v>
      </c>
    </row>
    <row r="37" spans="1:38" ht="18.75" customHeight="1">
      <c r="A37" s="244"/>
      <c r="B37" s="245"/>
      <c r="C37" s="245">
        <v>4</v>
      </c>
      <c r="D37" s="246" t="s">
        <v>950</v>
      </c>
      <c r="E37" s="251">
        <f t="shared" si="7"/>
        <v>1100000</v>
      </c>
      <c r="F37" s="251">
        <f t="shared" si="7"/>
        <v>1100000</v>
      </c>
      <c r="G37" s="251">
        <f t="shared" si="8"/>
      </c>
      <c r="I37" s="252">
        <v>1100000</v>
      </c>
      <c r="J37" s="252">
        <v>1100000</v>
      </c>
      <c r="K37" s="252">
        <v>0</v>
      </c>
      <c r="L37" s="252">
        <v>0</v>
      </c>
      <c r="M37" s="252">
        <v>0</v>
      </c>
      <c r="N37" s="252">
        <v>0</v>
      </c>
      <c r="O37" s="252">
        <v>0</v>
      </c>
      <c r="P37" s="252">
        <v>0</v>
      </c>
      <c r="Q37" s="252">
        <v>0</v>
      </c>
      <c r="R37" s="252">
        <v>0</v>
      </c>
      <c r="U37" s="249">
        <v>1</v>
      </c>
      <c r="V37" s="797" t="s">
        <v>998</v>
      </c>
      <c r="W37" s="797"/>
      <c r="X37" s="798"/>
      <c r="Y37" s="247">
        <f>SUM(AC37,AE37,AG37,AI37,AK37)</f>
        <v>4000000</v>
      </c>
      <c r="Z37" s="247">
        <f>SUM(AD37,AF37,AH37,AJ37,AL37)</f>
        <v>4000000</v>
      </c>
      <c r="AA37" s="247">
        <f aca="true" t="shared" si="9" ref="AA37:AA61">IF(AND(Y37="",Z37=""),"",IF(AND(Y37&lt;&gt;"",Z37=""),Y37,IF(AND(Y37="",Z37&lt;&gt;""),(-Z37),IF((Y37-Z37)=0,"",(Y37-Z37)))))</f>
      </c>
      <c r="AC37" s="248">
        <v>0</v>
      </c>
      <c r="AD37" s="248">
        <v>0</v>
      </c>
      <c r="AE37" s="248">
        <v>1000000</v>
      </c>
      <c r="AF37" s="248">
        <v>1000000</v>
      </c>
      <c r="AG37" s="248">
        <v>1000000</v>
      </c>
      <c r="AH37" s="248">
        <v>1000000</v>
      </c>
      <c r="AI37" s="248">
        <v>1000000</v>
      </c>
      <c r="AJ37" s="248">
        <v>1000000</v>
      </c>
      <c r="AK37" s="248">
        <v>1000000</v>
      </c>
      <c r="AL37" s="248">
        <v>1000000</v>
      </c>
    </row>
    <row r="38" spans="1:38" ht="18.75" customHeight="1">
      <c r="A38" s="244"/>
      <c r="B38" s="245"/>
      <c r="C38" s="245">
        <v>5</v>
      </c>
      <c r="D38" s="246" t="s">
        <v>951</v>
      </c>
      <c r="E38" s="251">
        <f t="shared" si="7"/>
        <v>83146618</v>
      </c>
      <c r="F38" s="251">
        <f t="shared" si="7"/>
        <v>90539758</v>
      </c>
      <c r="G38" s="251">
        <f t="shared" si="8"/>
        <v>-7393140</v>
      </c>
      <c r="I38" s="252">
        <v>43747516</v>
      </c>
      <c r="J38" s="252">
        <v>43747516</v>
      </c>
      <c r="K38" s="252">
        <v>6327880</v>
      </c>
      <c r="L38" s="252">
        <v>6327880</v>
      </c>
      <c r="M38" s="252">
        <v>17807337</v>
      </c>
      <c r="N38" s="252">
        <v>23490477</v>
      </c>
      <c r="O38" s="252">
        <v>7223660</v>
      </c>
      <c r="P38" s="252">
        <v>7223660</v>
      </c>
      <c r="Q38" s="252">
        <v>8040225</v>
      </c>
      <c r="R38" s="252">
        <v>9750225</v>
      </c>
      <c r="U38" s="244">
        <v>2</v>
      </c>
      <c r="V38" s="788" t="s">
        <v>999</v>
      </c>
      <c r="W38" s="788"/>
      <c r="X38" s="789"/>
      <c r="Y38" s="251">
        <f>SUM(AC38,AE38,AG38,AI38,AK38)</f>
        <v>85000000</v>
      </c>
      <c r="Z38" s="251">
        <f>SUM(AD38,AF38,AH38,AJ38,AL38)</f>
        <v>85000000</v>
      </c>
      <c r="AA38" s="251">
        <f t="shared" si="9"/>
      </c>
      <c r="AC38" s="252">
        <v>85000000</v>
      </c>
      <c r="AD38" s="252">
        <v>85000000</v>
      </c>
      <c r="AE38" s="252">
        <v>0</v>
      </c>
      <c r="AF38" s="252">
        <v>0</v>
      </c>
      <c r="AG38" s="252">
        <v>0</v>
      </c>
      <c r="AH38" s="252">
        <v>0</v>
      </c>
      <c r="AI38" s="252">
        <v>0</v>
      </c>
      <c r="AJ38" s="252">
        <v>0</v>
      </c>
      <c r="AK38" s="252">
        <v>0</v>
      </c>
      <c r="AL38" s="252">
        <v>0</v>
      </c>
    </row>
    <row r="39" spans="1:38" ht="18.75" customHeight="1">
      <c r="A39" s="244"/>
      <c r="B39" s="245"/>
      <c r="C39" s="245">
        <v>6</v>
      </c>
      <c r="D39" s="246" t="s">
        <v>952</v>
      </c>
      <c r="E39" s="251">
        <f t="shared" si="7"/>
        <v>67499510</v>
      </c>
      <c r="F39" s="251">
        <f t="shared" si="7"/>
        <v>70176810</v>
      </c>
      <c r="G39" s="251">
        <f t="shared" si="8"/>
        <v>-2677300</v>
      </c>
      <c r="I39" s="252">
        <v>22433999</v>
      </c>
      <c r="J39" s="252">
        <v>22498338</v>
      </c>
      <c r="K39" s="252">
        <v>769210</v>
      </c>
      <c r="L39" s="252">
        <v>1428680</v>
      </c>
      <c r="M39" s="252">
        <v>36626566</v>
      </c>
      <c r="N39" s="252">
        <v>37770472</v>
      </c>
      <c r="O39" s="252">
        <v>1938500</v>
      </c>
      <c r="P39" s="252">
        <v>2467700</v>
      </c>
      <c r="Q39" s="252">
        <v>5731235</v>
      </c>
      <c r="R39" s="252">
        <v>6011620</v>
      </c>
      <c r="U39" s="244"/>
      <c r="V39" s="245">
        <v>1</v>
      </c>
      <c r="W39" s="788" t="s">
        <v>963</v>
      </c>
      <c r="X39" s="789"/>
      <c r="Y39" s="251">
        <f>IF(SUM(AC39,AE39,AG39,AI39,AK39)=0,"",SUM(AC39,AE39,AG39,AI39,AK39))</f>
        <v>85000000</v>
      </c>
      <c r="Z39" s="251">
        <f>IF(SUM(AD39,AF39,AH39,AJ39,AL39)=0,"",SUM(AD39,AF39,AH39,AJ39,AL39))</f>
        <v>85000000</v>
      </c>
      <c r="AA39" s="251">
        <f t="shared" si="9"/>
      </c>
      <c r="AC39" s="252">
        <v>85000000</v>
      </c>
      <c r="AD39" s="252">
        <v>85000000</v>
      </c>
      <c r="AE39" s="252">
        <v>0</v>
      </c>
      <c r="AF39" s="252">
        <v>0</v>
      </c>
      <c r="AG39" s="252">
        <v>0</v>
      </c>
      <c r="AH39" s="252">
        <v>0</v>
      </c>
      <c r="AI39" s="252">
        <v>0</v>
      </c>
      <c r="AJ39" s="252">
        <v>0</v>
      </c>
      <c r="AK39" s="252">
        <v>0</v>
      </c>
      <c r="AL39" s="252">
        <v>0</v>
      </c>
    </row>
    <row r="40" spans="1:38" ht="18.75" customHeight="1">
      <c r="A40" s="244"/>
      <c r="B40" s="245"/>
      <c r="C40" s="245">
        <v>7</v>
      </c>
      <c r="D40" s="246" t="s">
        <v>231</v>
      </c>
      <c r="E40" s="251">
        <f t="shared" si="7"/>
        <v>-133029733</v>
      </c>
      <c r="F40" s="251">
        <f t="shared" si="7"/>
        <v>-141498350</v>
      </c>
      <c r="G40" s="251">
        <f t="shared" si="8"/>
        <v>8468617</v>
      </c>
      <c r="I40" s="252">
        <v>-66107582</v>
      </c>
      <c r="J40" s="252">
        <v>-63411786</v>
      </c>
      <c r="K40" s="252">
        <v>-7484067</v>
      </c>
      <c r="L40" s="252">
        <v>-7807988</v>
      </c>
      <c r="M40" s="252">
        <v>-34166774</v>
      </c>
      <c r="N40" s="252">
        <v>-42715896</v>
      </c>
      <c r="O40" s="252">
        <v>-10268435</v>
      </c>
      <c r="P40" s="252">
        <v>-10751277</v>
      </c>
      <c r="Q40" s="252">
        <v>-15002875</v>
      </c>
      <c r="R40" s="252">
        <v>-16811403</v>
      </c>
      <c r="U40" s="244">
        <v>3</v>
      </c>
      <c r="V40" s="788" t="s">
        <v>1000</v>
      </c>
      <c r="W40" s="788"/>
      <c r="X40" s="789"/>
      <c r="Y40" s="251">
        <f aca="true" t="shared" si="10" ref="Y40:Z42">SUM(AC40,AE40,AG40,AI40,AK40)</f>
        <v>0</v>
      </c>
      <c r="Z40" s="251">
        <f t="shared" si="10"/>
        <v>0</v>
      </c>
      <c r="AA40" s="251">
        <f t="shared" si="9"/>
      </c>
      <c r="AC40" s="252">
        <v>0</v>
      </c>
      <c r="AD40" s="252">
        <v>0</v>
      </c>
      <c r="AE40" s="252">
        <v>0</v>
      </c>
      <c r="AF40" s="252">
        <v>0</v>
      </c>
      <c r="AG40" s="252">
        <v>0</v>
      </c>
      <c r="AH40" s="252">
        <v>0</v>
      </c>
      <c r="AI40" s="252">
        <v>0</v>
      </c>
      <c r="AJ40" s="252">
        <v>0</v>
      </c>
      <c r="AK40" s="252">
        <v>0</v>
      </c>
      <c r="AL40" s="252">
        <v>0</v>
      </c>
    </row>
    <row r="41" spans="1:38" ht="18.75" customHeight="1">
      <c r="A41" s="244"/>
      <c r="B41" s="245"/>
      <c r="C41" s="245">
        <v>8</v>
      </c>
      <c r="D41" s="246" t="s">
        <v>60</v>
      </c>
      <c r="E41" s="251">
        <f t="shared" si="7"/>
      </c>
      <c r="F41" s="251">
        <f t="shared" si="7"/>
      </c>
      <c r="G41" s="251">
        <f t="shared" si="8"/>
      </c>
      <c r="I41" s="252">
        <v>0</v>
      </c>
      <c r="J41" s="252">
        <v>0</v>
      </c>
      <c r="K41" s="252">
        <v>0</v>
      </c>
      <c r="L41" s="252">
        <v>0</v>
      </c>
      <c r="M41" s="252">
        <v>0</v>
      </c>
      <c r="N41" s="252">
        <v>0</v>
      </c>
      <c r="O41" s="252">
        <v>0</v>
      </c>
      <c r="P41" s="252">
        <v>0</v>
      </c>
      <c r="Q41" s="252">
        <v>0</v>
      </c>
      <c r="R41" s="252">
        <v>0</v>
      </c>
      <c r="U41" s="244">
        <v>4</v>
      </c>
      <c r="V41" s="788" t="s">
        <v>1001</v>
      </c>
      <c r="W41" s="788"/>
      <c r="X41" s="789"/>
      <c r="Y41" s="251">
        <f t="shared" si="10"/>
        <v>30125270</v>
      </c>
      <c r="Z41" s="251">
        <f t="shared" si="10"/>
        <v>33356701</v>
      </c>
      <c r="AA41" s="251">
        <f t="shared" si="9"/>
        <v>-3231431</v>
      </c>
      <c r="AC41" s="252">
        <v>28603145</v>
      </c>
      <c r="AD41" s="252">
        <v>31611826</v>
      </c>
      <c r="AE41" s="252">
        <v>1522125</v>
      </c>
      <c r="AF41" s="252">
        <v>1744875</v>
      </c>
      <c r="AG41" s="252">
        <v>0</v>
      </c>
      <c r="AH41" s="252">
        <v>0</v>
      </c>
      <c r="AI41" s="252">
        <v>0</v>
      </c>
      <c r="AJ41" s="252">
        <v>0</v>
      </c>
      <c r="AK41" s="252">
        <v>0</v>
      </c>
      <c r="AL41" s="252">
        <v>0</v>
      </c>
    </row>
    <row r="42" spans="1:38" ht="18.75" customHeight="1">
      <c r="A42" s="244"/>
      <c r="B42" s="245"/>
      <c r="C42" s="245">
        <v>9</v>
      </c>
      <c r="D42" s="246" t="s">
        <v>953</v>
      </c>
      <c r="E42" s="251">
        <f t="shared" si="7"/>
      </c>
      <c r="F42" s="251">
        <f t="shared" si="7"/>
      </c>
      <c r="G42" s="251">
        <f t="shared" si="8"/>
      </c>
      <c r="I42" s="252">
        <v>0</v>
      </c>
      <c r="J42" s="252">
        <v>0</v>
      </c>
      <c r="K42" s="252">
        <v>0</v>
      </c>
      <c r="L42" s="252">
        <v>0</v>
      </c>
      <c r="M42" s="252">
        <v>0</v>
      </c>
      <c r="N42" s="252">
        <v>0</v>
      </c>
      <c r="O42" s="252">
        <v>0</v>
      </c>
      <c r="P42" s="252">
        <v>0</v>
      </c>
      <c r="Q42" s="252">
        <v>0</v>
      </c>
      <c r="R42" s="252">
        <v>0</v>
      </c>
      <c r="U42" s="244">
        <v>5</v>
      </c>
      <c r="V42" s="788" t="s">
        <v>1002</v>
      </c>
      <c r="W42" s="788"/>
      <c r="X42" s="789"/>
      <c r="Y42" s="251">
        <f t="shared" si="10"/>
        <v>71695328</v>
      </c>
      <c r="Z42" s="251">
        <f t="shared" si="10"/>
        <v>65282588</v>
      </c>
      <c r="AA42" s="251">
        <f t="shared" si="9"/>
        <v>6412740</v>
      </c>
      <c r="AC42" s="252">
        <v>71695328</v>
      </c>
      <c r="AD42" s="252">
        <v>65282588</v>
      </c>
      <c r="AE42" s="252">
        <v>0</v>
      </c>
      <c r="AF42" s="252">
        <v>0</v>
      </c>
      <c r="AG42" s="252">
        <v>0</v>
      </c>
      <c r="AH42" s="252">
        <v>0</v>
      </c>
      <c r="AI42" s="252">
        <v>0</v>
      </c>
      <c r="AJ42" s="252">
        <v>0</v>
      </c>
      <c r="AK42" s="252">
        <v>0</v>
      </c>
      <c r="AL42" s="252">
        <v>0</v>
      </c>
    </row>
    <row r="43" spans="1:38" ht="18.75" customHeight="1">
      <c r="A43" s="244"/>
      <c r="B43" s="245"/>
      <c r="C43" s="245">
        <v>10</v>
      </c>
      <c r="D43" s="246" t="s">
        <v>954</v>
      </c>
      <c r="E43" s="251">
        <f t="shared" si="7"/>
      </c>
      <c r="F43" s="251">
        <f t="shared" si="7"/>
      </c>
      <c r="G43" s="251">
        <f t="shared" si="8"/>
      </c>
      <c r="I43" s="252">
        <v>0</v>
      </c>
      <c r="J43" s="252">
        <v>0</v>
      </c>
      <c r="K43" s="252">
        <v>0</v>
      </c>
      <c r="L43" s="252">
        <v>0</v>
      </c>
      <c r="M43" s="252">
        <v>0</v>
      </c>
      <c r="N43" s="252">
        <v>0</v>
      </c>
      <c r="O43" s="252">
        <v>0</v>
      </c>
      <c r="P43" s="252">
        <v>0</v>
      </c>
      <c r="Q43" s="252">
        <v>0</v>
      </c>
      <c r="R43" s="252">
        <v>0</v>
      </c>
      <c r="U43" s="244"/>
      <c r="V43" s="245">
        <v>1</v>
      </c>
      <c r="W43" s="788" t="s">
        <v>1003</v>
      </c>
      <c r="X43" s="789"/>
      <c r="Y43" s="251">
        <f aca="true" t="shared" si="11" ref="Y43:Z50">IF(SUM(AC43,AE43,AG43,AI43,AK43)=0,"",SUM(AC43,AE43,AG43,AI43,AK43))</f>
        <v>8000000</v>
      </c>
      <c r="Z43" s="251">
        <f t="shared" si="11"/>
        <v>8000000</v>
      </c>
      <c r="AA43" s="251">
        <f t="shared" si="9"/>
      </c>
      <c r="AC43" s="252">
        <v>8000000</v>
      </c>
      <c r="AD43" s="252">
        <v>8000000</v>
      </c>
      <c r="AE43" s="252">
        <v>0</v>
      </c>
      <c r="AF43" s="252">
        <v>0</v>
      </c>
      <c r="AG43" s="252">
        <v>0</v>
      </c>
      <c r="AH43" s="252">
        <v>0</v>
      </c>
      <c r="AI43" s="252">
        <v>0</v>
      </c>
      <c r="AJ43" s="252">
        <v>0</v>
      </c>
      <c r="AK43" s="252">
        <v>0</v>
      </c>
      <c r="AL43" s="252">
        <v>0</v>
      </c>
    </row>
    <row r="44" spans="1:38" ht="18.75" customHeight="1">
      <c r="A44" s="244"/>
      <c r="B44" s="245"/>
      <c r="C44" s="245">
        <v>11</v>
      </c>
      <c r="D44" s="246" t="s">
        <v>955</v>
      </c>
      <c r="E44" s="251">
        <f t="shared" si="7"/>
        <v>3013212</v>
      </c>
      <c r="F44" s="251">
        <f t="shared" si="7"/>
        <v>2951852</v>
      </c>
      <c r="G44" s="251">
        <f t="shared" si="8"/>
        <v>61360</v>
      </c>
      <c r="I44" s="252">
        <v>2997777</v>
      </c>
      <c r="J44" s="252">
        <v>2890112</v>
      </c>
      <c r="K44" s="252">
        <v>15435</v>
      </c>
      <c r="L44" s="252">
        <v>61740</v>
      </c>
      <c r="M44" s="252">
        <v>0</v>
      </c>
      <c r="N44" s="252">
        <v>0</v>
      </c>
      <c r="O44" s="252">
        <v>0</v>
      </c>
      <c r="P44" s="252">
        <v>0</v>
      </c>
      <c r="Q44" s="252">
        <v>0</v>
      </c>
      <c r="R44" s="252">
        <v>0</v>
      </c>
      <c r="U44" s="244"/>
      <c r="V44" s="245">
        <v>2</v>
      </c>
      <c r="W44" s="788" t="s">
        <v>1004</v>
      </c>
      <c r="X44" s="789"/>
      <c r="Y44" s="251">
        <f t="shared" si="11"/>
        <v>54344132</v>
      </c>
      <c r="Z44" s="251">
        <f t="shared" si="11"/>
        <v>47433280</v>
      </c>
      <c r="AA44" s="251">
        <f t="shared" si="9"/>
        <v>6910852</v>
      </c>
      <c r="AC44" s="252">
        <v>54344132</v>
      </c>
      <c r="AD44" s="252">
        <v>47433280</v>
      </c>
      <c r="AE44" s="252">
        <v>0</v>
      </c>
      <c r="AF44" s="252">
        <v>0</v>
      </c>
      <c r="AG44" s="252">
        <v>0</v>
      </c>
      <c r="AH44" s="252">
        <v>0</v>
      </c>
      <c r="AI44" s="252">
        <v>0</v>
      </c>
      <c r="AJ44" s="252">
        <v>0</v>
      </c>
      <c r="AK44" s="252">
        <v>0</v>
      </c>
      <c r="AL44" s="252">
        <v>0</v>
      </c>
    </row>
    <row r="45" spans="1:38" ht="18.75" customHeight="1">
      <c r="A45" s="244"/>
      <c r="B45" s="245"/>
      <c r="C45" s="245">
        <v>12</v>
      </c>
      <c r="D45" s="246" t="s">
        <v>956</v>
      </c>
      <c r="E45" s="251">
        <f t="shared" si="7"/>
      </c>
      <c r="F45" s="251">
        <f t="shared" si="7"/>
      </c>
      <c r="G45" s="251">
        <f t="shared" si="8"/>
      </c>
      <c r="I45" s="252">
        <v>0</v>
      </c>
      <c r="J45" s="252">
        <v>0</v>
      </c>
      <c r="K45" s="252">
        <v>0</v>
      </c>
      <c r="L45" s="252">
        <v>0</v>
      </c>
      <c r="M45" s="252">
        <v>0</v>
      </c>
      <c r="N45" s="252">
        <v>0</v>
      </c>
      <c r="O45" s="252">
        <v>0</v>
      </c>
      <c r="P45" s="252">
        <v>0</v>
      </c>
      <c r="Q45" s="252">
        <v>0</v>
      </c>
      <c r="R45" s="252">
        <v>0</v>
      </c>
      <c r="U45" s="244"/>
      <c r="V45" s="245">
        <v>3</v>
      </c>
      <c r="W45" s="788" t="s">
        <v>1005</v>
      </c>
      <c r="X45" s="789"/>
      <c r="Y45" s="251">
        <f t="shared" si="11"/>
        <v>771985</v>
      </c>
      <c r="Z45" s="251">
        <f t="shared" si="11"/>
        <v>771830</v>
      </c>
      <c r="AA45" s="251">
        <f t="shared" si="9"/>
        <v>155</v>
      </c>
      <c r="AC45" s="252">
        <v>771985</v>
      </c>
      <c r="AD45" s="252">
        <v>771830</v>
      </c>
      <c r="AE45" s="252">
        <v>0</v>
      </c>
      <c r="AF45" s="252">
        <v>0</v>
      </c>
      <c r="AG45" s="252">
        <v>0</v>
      </c>
      <c r="AH45" s="252">
        <v>0</v>
      </c>
      <c r="AI45" s="252">
        <v>0</v>
      </c>
      <c r="AJ45" s="252">
        <v>0</v>
      </c>
      <c r="AK45" s="252">
        <v>0</v>
      </c>
      <c r="AL45" s="252">
        <v>0</v>
      </c>
    </row>
    <row r="46" spans="1:38" ht="18.75" customHeight="1">
      <c r="A46" s="244"/>
      <c r="B46" s="245"/>
      <c r="C46" s="245">
        <v>13</v>
      </c>
      <c r="D46" s="246" t="s">
        <v>957</v>
      </c>
      <c r="E46" s="251">
        <f t="shared" si="7"/>
      </c>
      <c r="F46" s="251">
        <f t="shared" si="7"/>
      </c>
      <c r="G46" s="251">
        <f t="shared" si="8"/>
      </c>
      <c r="I46" s="252">
        <v>0</v>
      </c>
      <c r="J46" s="252">
        <v>0</v>
      </c>
      <c r="K46" s="252">
        <v>0</v>
      </c>
      <c r="L46" s="252">
        <v>0</v>
      </c>
      <c r="M46" s="252">
        <v>0</v>
      </c>
      <c r="N46" s="252">
        <v>0</v>
      </c>
      <c r="O46" s="252">
        <v>0</v>
      </c>
      <c r="P46" s="252">
        <v>0</v>
      </c>
      <c r="Q46" s="252">
        <v>0</v>
      </c>
      <c r="R46" s="252">
        <v>0</v>
      </c>
      <c r="U46" s="244"/>
      <c r="V46" s="245">
        <v>4</v>
      </c>
      <c r="W46" s="788" t="s">
        <v>1006</v>
      </c>
      <c r="X46" s="789"/>
      <c r="Y46" s="251">
        <f t="shared" si="11"/>
        <v>8529211</v>
      </c>
      <c r="Z46" s="251">
        <f t="shared" si="11"/>
        <v>8527478</v>
      </c>
      <c r="AA46" s="251">
        <f t="shared" si="9"/>
        <v>1733</v>
      </c>
      <c r="AC46" s="252">
        <v>8529211</v>
      </c>
      <c r="AD46" s="252">
        <v>8527478</v>
      </c>
      <c r="AE46" s="252">
        <v>0</v>
      </c>
      <c r="AF46" s="252">
        <v>0</v>
      </c>
      <c r="AG46" s="252">
        <v>0</v>
      </c>
      <c r="AH46" s="252">
        <v>0</v>
      </c>
      <c r="AI46" s="252">
        <v>0</v>
      </c>
      <c r="AJ46" s="252">
        <v>0</v>
      </c>
      <c r="AK46" s="252">
        <v>0</v>
      </c>
      <c r="AL46" s="252">
        <v>0</v>
      </c>
    </row>
    <row r="47" spans="1:38" ht="18.75" customHeight="1">
      <c r="A47" s="244"/>
      <c r="B47" s="245"/>
      <c r="C47" s="245">
        <v>14</v>
      </c>
      <c r="D47" s="246" t="s">
        <v>958</v>
      </c>
      <c r="E47" s="251">
        <f t="shared" si="7"/>
      </c>
      <c r="F47" s="251">
        <f t="shared" si="7"/>
      </c>
      <c r="G47" s="251">
        <f t="shared" si="8"/>
      </c>
      <c r="I47" s="252">
        <v>0</v>
      </c>
      <c r="J47" s="252">
        <v>0</v>
      </c>
      <c r="K47" s="252">
        <v>0</v>
      </c>
      <c r="L47" s="252">
        <v>0</v>
      </c>
      <c r="M47" s="252">
        <v>0</v>
      </c>
      <c r="N47" s="252">
        <v>0</v>
      </c>
      <c r="O47" s="252">
        <v>0</v>
      </c>
      <c r="P47" s="252">
        <v>0</v>
      </c>
      <c r="Q47" s="252">
        <v>0</v>
      </c>
      <c r="R47" s="252">
        <v>0</v>
      </c>
      <c r="U47" s="244"/>
      <c r="V47" s="245">
        <v>5</v>
      </c>
      <c r="W47" s="788" t="s">
        <v>1007</v>
      </c>
      <c r="X47" s="789"/>
      <c r="Y47" s="251">
        <f t="shared" si="11"/>
        <v>50000</v>
      </c>
      <c r="Z47" s="251">
        <f t="shared" si="11"/>
        <v>550000</v>
      </c>
      <c r="AA47" s="251">
        <f t="shared" si="9"/>
        <v>-500000</v>
      </c>
      <c r="AC47" s="252">
        <v>50000</v>
      </c>
      <c r="AD47" s="252">
        <v>550000</v>
      </c>
      <c r="AE47" s="252">
        <v>0</v>
      </c>
      <c r="AF47" s="252">
        <v>0</v>
      </c>
      <c r="AG47" s="252">
        <v>0</v>
      </c>
      <c r="AH47" s="252">
        <v>0</v>
      </c>
      <c r="AI47" s="252">
        <v>0</v>
      </c>
      <c r="AJ47" s="252">
        <v>0</v>
      </c>
      <c r="AK47" s="252">
        <v>0</v>
      </c>
      <c r="AL47" s="252">
        <v>0</v>
      </c>
    </row>
    <row r="48" spans="1:38" ht="18.75" customHeight="1">
      <c r="A48" s="244"/>
      <c r="B48" s="245"/>
      <c r="C48" s="245">
        <v>15</v>
      </c>
      <c r="D48" s="246" t="s">
        <v>959</v>
      </c>
      <c r="E48" s="251">
        <f t="shared" si="7"/>
        <v>160000</v>
      </c>
      <c r="F48" s="251">
        <f t="shared" si="7"/>
        <v>160000</v>
      </c>
      <c r="G48" s="251">
        <f t="shared" si="8"/>
      </c>
      <c r="I48" s="252">
        <v>160000</v>
      </c>
      <c r="J48" s="252">
        <v>160000</v>
      </c>
      <c r="K48" s="252">
        <v>0</v>
      </c>
      <c r="L48" s="252">
        <v>0</v>
      </c>
      <c r="M48" s="252">
        <v>0</v>
      </c>
      <c r="N48" s="252">
        <v>0</v>
      </c>
      <c r="O48" s="252">
        <v>0</v>
      </c>
      <c r="P48" s="252">
        <v>0</v>
      </c>
      <c r="Q48" s="252">
        <v>0</v>
      </c>
      <c r="R48" s="252">
        <v>0</v>
      </c>
      <c r="U48" s="244"/>
      <c r="V48" s="245">
        <v>6</v>
      </c>
      <c r="W48" s="788" t="s">
        <v>1008</v>
      </c>
      <c r="X48" s="789"/>
      <c r="Y48" s="251">
        <f t="shared" si="11"/>
      </c>
      <c r="Z48" s="251">
        <f t="shared" si="11"/>
      </c>
      <c r="AA48" s="251">
        <f t="shared" si="9"/>
      </c>
      <c r="AC48" s="252">
        <v>0</v>
      </c>
      <c r="AD48" s="252">
        <v>0</v>
      </c>
      <c r="AE48" s="252">
        <v>0</v>
      </c>
      <c r="AF48" s="252">
        <v>0</v>
      </c>
      <c r="AG48" s="252">
        <v>0</v>
      </c>
      <c r="AH48" s="252">
        <v>0</v>
      </c>
      <c r="AI48" s="252">
        <v>0</v>
      </c>
      <c r="AJ48" s="252">
        <v>0</v>
      </c>
      <c r="AK48" s="252">
        <v>0</v>
      </c>
      <c r="AL48" s="252">
        <v>0</v>
      </c>
    </row>
    <row r="49" spans="1:38" ht="18.75" customHeight="1">
      <c r="A49" s="244"/>
      <c r="B49" s="245"/>
      <c r="C49" s="245">
        <v>16</v>
      </c>
      <c r="D49" s="246" t="s">
        <v>960</v>
      </c>
      <c r="E49" s="251">
        <f t="shared" si="7"/>
      </c>
      <c r="F49" s="251">
        <f t="shared" si="7"/>
      </c>
      <c r="G49" s="251">
        <f t="shared" si="8"/>
      </c>
      <c r="I49" s="252">
        <v>0</v>
      </c>
      <c r="J49" s="252">
        <v>0</v>
      </c>
      <c r="K49" s="252">
        <v>0</v>
      </c>
      <c r="L49" s="252">
        <v>0</v>
      </c>
      <c r="M49" s="252">
        <v>0</v>
      </c>
      <c r="N49" s="252">
        <v>0</v>
      </c>
      <c r="O49" s="252">
        <v>0</v>
      </c>
      <c r="P49" s="252">
        <v>0</v>
      </c>
      <c r="Q49" s="252">
        <v>0</v>
      </c>
      <c r="R49" s="252">
        <v>0</v>
      </c>
      <c r="U49" s="244"/>
      <c r="V49" s="245">
        <v>7</v>
      </c>
      <c r="W49" s="788" t="s">
        <v>1009</v>
      </c>
      <c r="X49" s="789"/>
      <c r="Y49" s="251">
        <f t="shared" si="11"/>
      </c>
      <c r="Z49" s="251">
        <f t="shared" si="11"/>
      </c>
      <c r="AA49" s="251">
        <f t="shared" si="9"/>
      </c>
      <c r="AC49" s="252">
        <v>0</v>
      </c>
      <c r="AD49" s="252">
        <v>0</v>
      </c>
      <c r="AE49" s="252">
        <v>0</v>
      </c>
      <c r="AF49" s="252">
        <v>0</v>
      </c>
      <c r="AG49" s="252">
        <v>0</v>
      </c>
      <c r="AH49" s="252">
        <v>0</v>
      </c>
      <c r="AI49" s="252">
        <v>0</v>
      </c>
      <c r="AJ49" s="252">
        <v>0</v>
      </c>
      <c r="AK49" s="252">
        <v>0</v>
      </c>
      <c r="AL49" s="252">
        <v>0</v>
      </c>
    </row>
    <row r="50" spans="1:38" ht="18.75" customHeight="1">
      <c r="A50" s="244"/>
      <c r="B50" s="245"/>
      <c r="C50" s="245">
        <v>17</v>
      </c>
      <c r="D50" s="246" t="s">
        <v>961</v>
      </c>
      <c r="E50" s="251">
        <f t="shared" si="7"/>
        <v>46282735</v>
      </c>
      <c r="F50" s="251">
        <f t="shared" si="7"/>
        <v>40830773</v>
      </c>
      <c r="G50" s="251">
        <f t="shared" si="8"/>
        <v>5451962</v>
      </c>
      <c r="I50" s="252">
        <v>46282735</v>
      </c>
      <c r="J50" s="252">
        <v>40830773</v>
      </c>
      <c r="K50" s="252">
        <v>0</v>
      </c>
      <c r="L50" s="252">
        <v>0</v>
      </c>
      <c r="M50" s="252">
        <v>0</v>
      </c>
      <c r="N50" s="252">
        <v>0</v>
      </c>
      <c r="O50" s="252">
        <v>0</v>
      </c>
      <c r="P50" s="252">
        <v>0</v>
      </c>
      <c r="Q50" s="252">
        <v>0</v>
      </c>
      <c r="R50" s="252">
        <v>0</v>
      </c>
      <c r="U50" s="244"/>
      <c r="V50" s="245"/>
      <c r="W50" s="245"/>
      <c r="X50" s="246"/>
      <c r="Y50" s="251">
        <f t="shared" si="11"/>
      </c>
      <c r="Z50" s="251">
        <f t="shared" si="11"/>
      </c>
      <c r="AA50" s="251">
        <f t="shared" si="9"/>
      </c>
      <c r="AC50" s="252">
        <v>0</v>
      </c>
      <c r="AD50" s="252">
        <v>0</v>
      </c>
      <c r="AE50" s="252">
        <v>0</v>
      </c>
      <c r="AF50" s="252">
        <v>0</v>
      </c>
      <c r="AG50" s="252">
        <v>0</v>
      </c>
      <c r="AH50" s="252">
        <v>0</v>
      </c>
      <c r="AI50" s="252">
        <v>0</v>
      </c>
      <c r="AJ50" s="252">
        <v>0</v>
      </c>
      <c r="AK50" s="252">
        <v>0</v>
      </c>
      <c r="AL50" s="252">
        <v>0</v>
      </c>
    </row>
    <row r="51" spans="1:38" ht="18.75" customHeight="1">
      <c r="A51" s="244"/>
      <c r="B51" s="245"/>
      <c r="C51" s="245">
        <v>18</v>
      </c>
      <c r="D51" s="246" t="s">
        <v>962</v>
      </c>
      <c r="E51" s="251">
        <f t="shared" si="7"/>
        <v>632230</v>
      </c>
      <c r="F51" s="251">
        <f t="shared" si="7"/>
        <v>632230</v>
      </c>
      <c r="G51" s="251">
        <f t="shared" si="8"/>
      </c>
      <c r="I51" s="252">
        <v>0</v>
      </c>
      <c r="J51" s="252">
        <v>0</v>
      </c>
      <c r="K51" s="252">
        <v>0</v>
      </c>
      <c r="L51" s="252">
        <v>0</v>
      </c>
      <c r="M51" s="252">
        <v>632230</v>
      </c>
      <c r="N51" s="252">
        <v>632230</v>
      </c>
      <c r="O51" s="252">
        <v>0</v>
      </c>
      <c r="P51" s="252">
        <v>0</v>
      </c>
      <c r="Q51" s="252">
        <v>0</v>
      </c>
      <c r="R51" s="252">
        <v>0</v>
      </c>
      <c r="U51" s="244">
        <v>6</v>
      </c>
      <c r="V51" s="788" t="s">
        <v>1010</v>
      </c>
      <c r="W51" s="788"/>
      <c r="X51" s="789"/>
      <c r="Y51" s="251">
        <f>SUM(AC51,AE51,AG51,AI51,AK51)</f>
        <v>371501536</v>
      </c>
      <c r="Z51" s="251">
        <f>SUM(AD51,AF51,AH51,AJ51,AL51)</f>
        <v>363786357</v>
      </c>
      <c r="AA51" s="251">
        <f t="shared" si="9"/>
        <v>7715179</v>
      </c>
      <c r="AC51" s="252">
        <v>257342522</v>
      </c>
      <c r="AD51" s="252">
        <v>250550991</v>
      </c>
      <c r="AE51" s="252">
        <v>-19792250</v>
      </c>
      <c r="AF51" s="252">
        <v>-6080959</v>
      </c>
      <c r="AG51" s="252">
        <v>81841247</v>
      </c>
      <c r="AH51" s="252">
        <v>71821628</v>
      </c>
      <c r="AI51" s="252">
        <v>17881499</v>
      </c>
      <c r="AJ51" s="252">
        <v>16056941</v>
      </c>
      <c r="AK51" s="252">
        <v>34228518</v>
      </c>
      <c r="AL51" s="252">
        <v>31437756</v>
      </c>
    </row>
    <row r="52" spans="1:38" ht="18.75" customHeight="1">
      <c r="A52" s="244"/>
      <c r="B52" s="245"/>
      <c r="C52" s="245">
        <v>19</v>
      </c>
      <c r="D52" s="246" t="s">
        <v>963</v>
      </c>
      <c r="E52" s="251">
        <f t="shared" si="7"/>
        <v>85000000</v>
      </c>
      <c r="F52" s="251">
        <f t="shared" si="7"/>
        <v>85000000</v>
      </c>
      <c r="G52" s="251">
        <f t="shared" si="8"/>
      </c>
      <c r="I52" s="252">
        <v>85000000</v>
      </c>
      <c r="J52" s="252">
        <v>85000000</v>
      </c>
      <c r="K52" s="252">
        <v>0</v>
      </c>
      <c r="L52" s="252">
        <v>0</v>
      </c>
      <c r="M52" s="252">
        <v>0</v>
      </c>
      <c r="N52" s="252">
        <v>0</v>
      </c>
      <c r="O52" s="252">
        <v>0</v>
      </c>
      <c r="P52" s="252">
        <v>0</v>
      </c>
      <c r="Q52" s="252">
        <v>0</v>
      </c>
      <c r="R52" s="252">
        <v>0</v>
      </c>
      <c r="U52" s="244"/>
      <c r="V52" s="245"/>
      <c r="W52" s="788" t="s">
        <v>1010</v>
      </c>
      <c r="X52" s="789"/>
      <c r="Y52" s="251">
        <f aca="true" t="shared" si="12" ref="Y52:Z59">IF(SUM(AC52,AE52,AG52,AI52,AK52)=0,"",SUM(AC52,AE52,AG52,AI52,AK52))</f>
        <v>371501536</v>
      </c>
      <c r="Z52" s="251">
        <f t="shared" si="12"/>
        <v>363786357</v>
      </c>
      <c r="AA52" s="251">
        <f t="shared" si="9"/>
        <v>7715179</v>
      </c>
      <c r="AC52" s="252">
        <v>257342522</v>
      </c>
      <c r="AD52" s="252">
        <v>250550991</v>
      </c>
      <c r="AE52" s="252">
        <v>-19792250</v>
      </c>
      <c r="AF52" s="252">
        <v>-6080959</v>
      </c>
      <c r="AG52" s="252">
        <v>81841247</v>
      </c>
      <c r="AH52" s="252">
        <v>71821628</v>
      </c>
      <c r="AI52" s="252">
        <v>17881499</v>
      </c>
      <c r="AJ52" s="252">
        <v>16056941</v>
      </c>
      <c r="AK52" s="252">
        <v>34228518</v>
      </c>
      <c r="AL52" s="252">
        <v>31437756</v>
      </c>
    </row>
    <row r="53" spans="1:38" ht="18.75" customHeight="1">
      <c r="A53" s="244"/>
      <c r="B53" s="245"/>
      <c r="C53" s="245">
        <v>20</v>
      </c>
      <c r="D53" s="246" t="s">
        <v>964</v>
      </c>
      <c r="E53" s="251">
        <f t="shared" si="7"/>
        <v>8000000</v>
      </c>
      <c r="F53" s="251">
        <f t="shared" si="7"/>
        <v>8000000</v>
      </c>
      <c r="G53" s="251">
        <f t="shared" si="8"/>
      </c>
      <c r="I53" s="252">
        <v>8000000</v>
      </c>
      <c r="J53" s="252">
        <v>8000000</v>
      </c>
      <c r="K53" s="252">
        <v>0</v>
      </c>
      <c r="L53" s="252">
        <v>0</v>
      </c>
      <c r="M53" s="252">
        <v>0</v>
      </c>
      <c r="N53" s="252">
        <v>0</v>
      </c>
      <c r="O53" s="252">
        <v>0</v>
      </c>
      <c r="P53" s="252">
        <v>0</v>
      </c>
      <c r="Q53" s="252">
        <v>0</v>
      </c>
      <c r="R53" s="252">
        <v>0</v>
      </c>
      <c r="U53" s="244"/>
      <c r="V53" s="245"/>
      <c r="W53" s="788" t="s">
        <v>1011</v>
      </c>
      <c r="X53" s="789"/>
      <c r="Y53" s="251">
        <f t="shared" si="12"/>
        <v>14127919</v>
      </c>
      <c r="Z53" s="251">
        <f t="shared" si="12"/>
        <v>16798088</v>
      </c>
      <c r="AA53" s="251">
        <f t="shared" si="9"/>
        <v>-2670169</v>
      </c>
      <c r="AC53" s="252">
        <v>13204271</v>
      </c>
      <c r="AD53" s="252">
        <v>17729374</v>
      </c>
      <c r="AE53" s="252">
        <v>-13711291</v>
      </c>
      <c r="AF53" s="252">
        <v>-1082960</v>
      </c>
      <c r="AG53" s="252">
        <v>10019619</v>
      </c>
      <c r="AH53" s="252">
        <v>-1727067</v>
      </c>
      <c r="AI53" s="252">
        <v>1824558</v>
      </c>
      <c r="AJ53" s="252">
        <v>928540</v>
      </c>
      <c r="AK53" s="252">
        <v>2790762</v>
      </c>
      <c r="AL53" s="252">
        <v>950201</v>
      </c>
    </row>
    <row r="54" spans="1:38" ht="18.75" customHeight="1">
      <c r="A54" s="244"/>
      <c r="B54" s="245"/>
      <c r="C54" s="245">
        <v>21</v>
      </c>
      <c r="D54" s="246" t="s">
        <v>965</v>
      </c>
      <c r="E54" s="251">
        <f t="shared" si="7"/>
        <v>54344132</v>
      </c>
      <c r="F54" s="251">
        <f t="shared" si="7"/>
        <v>47433280</v>
      </c>
      <c r="G54" s="251">
        <f t="shared" si="8"/>
        <v>6910852</v>
      </c>
      <c r="I54" s="252">
        <v>54344132</v>
      </c>
      <c r="J54" s="252">
        <v>47433280</v>
      </c>
      <c r="K54" s="252">
        <v>0</v>
      </c>
      <c r="L54" s="252">
        <v>0</v>
      </c>
      <c r="M54" s="252">
        <v>0</v>
      </c>
      <c r="N54" s="252">
        <v>0</v>
      </c>
      <c r="O54" s="252">
        <v>0</v>
      </c>
      <c r="P54" s="252">
        <v>0</v>
      </c>
      <c r="Q54" s="252">
        <v>0</v>
      </c>
      <c r="R54" s="252">
        <v>0</v>
      </c>
      <c r="U54" s="244"/>
      <c r="V54" s="245"/>
      <c r="W54" s="245"/>
      <c r="X54" s="246"/>
      <c r="Y54" s="251">
        <f t="shared" si="12"/>
      </c>
      <c r="Z54" s="251">
        <f t="shared" si="12"/>
      </c>
      <c r="AA54" s="251">
        <f t="shared" si="9"/>
      </c>
      <c r="AC54" s="252">
        <v>0</v>
      </c>
      <c r="AD54" s="252">
        <v>0</v>
      </c>
      <c r="AE54" s="252">
        <v>0</v>
      </c>
      <c r="AF54" s="252">
        <v>0</v>
      </c>
      <c r="AG54" s="252">
        <v>0</v>
      </c>
      <c r="AH54" s="252">
        <v>0</v>
      </c>
      <c r="AI54" s="252">
        <v>0</v>
      </c>
      <c r="AJ54" s="252">
        <v>0</v>
      </c>
      <c r="AK54" s="252">
        <v>0</v>
      </c>
      <c r="AL54" s="252">
        <v>0</v>
      </c>
    </row>
    <row r="55" spans="1:38" ht="18.75" customHeight="1">
      <c r="A55" s="244"/>
      <c r="B55" s="245"/>
      <c r="C55" s="245">
        <v>22</v>
      </c>
      <c r="D55" s="246" t="s">
        <v>966</v>
      </c>
      <c r="E55" s="251">
        <f>IF(SUM(I55,K55,M55,O55,Q55)=0,"",SUM(I55,K55,M55,O55,Q55))</f>
        <v>771985</v>
      </c>
      <c r="F55" s="251">
        <f t="shared" si="7"/>
        <v>771830</v>
      </c>
      <c r="G55" s="251">
        <f t="shared" si="8"/>
        <v>155</v>
      </c>
      <c r="I55" s="252">
        <v>771985</v>
      </c>
      <c r="J55" s="252">
        <v>771830</v>
      </c>
      <c r="K55" s="252">
        <v>0</v>
      </c>
      <c r="L55" s="252">
        <v>0</v>
      </c>
      <c r="M55" s="252">
        <v>0</v>
      </c>
      <c r="N55" s="252">
        <v>0</v>
      </c>
      <c r="O55" s="252">
        <v>0</v>
      </c>
      <c r="P55" s="252">
        <v>0</v>
      </c>
      <c r="Q55" s="252">
        <v>0</v>
      </c>
      <c r="R55" s="252">
        <v>0</v>
      </c>
      <c r="U55" s="244"/>
      <c r="V55" s="245"/>
      <c r="W55" s="245"/>
      <c r="X55" s="246"/>
      <c r="Y55" s="251">
        <f t="shared" si="12"/>
      </c>
      <c r="Z55" s="251">
        <f t="shared" si="12"/>
      </c>
      <c r="AA55" s="251">
        <f t="shared" si="9"/>
      </c>
      <c r="AC55" s="252">
        <v>0</v>
      </c>
      <c r="AD55" s="252">
        <v>0</v>
      </c>
      <c r="AE55" s="252">
        <v>0</v>
      </c>
      <c r="AF55" s="252">
        <v>0</v>
      </c>
      <c r="AG55" s="252">
        <v>0</v>
      </c>
      <c r="AH55" s="252">
        <v>0</v>
      </c>
      <c r="AI55" s="252">
        <v>0</v>
      </c>
      <c r="AJ55" s="252">
        <v>0</v>
      </c>
      <c r="AK55" s="252">
        <v>0</v>
      </c>
      <c r="AL55" s="252">
        <v>0</v>
      </c>
    </row>
    <row r="56" spans="1:38" ht="18.75" customHeight="1">
      <c r="A56" s="244"/>
      <c r="B56" s="245"/>
      <c r="C56" s="245">
        <v>23</v>
      </c>
      <c r="D56" s="246" t="s">
        <v>967</v>
      </c>
      <c r="E56" s="251">
        <f t="shared" si="7"/>
        <v>8529211</v>
      </c>
      <c r="F56" s="251">
        <f t="shared" si="7"/>
        <v>8527478</v>
      </c>
      <c r="G56" s="251">
        <f t="shared" si="8"/>
        <v>1733</v>
      </c>
      <c r="I56" s="252">
        <v>8529211</v>
      </c>
      <c r="J56" s="252">
        <v>8527478</v>
      </c>
      <c r="K56" s="252">
        <v>0</v>
      </c>
      <c r="L56" s="252">
        <v>0</v>
      </c>
      <c r="M56" s="252">
        <v>0</v>
      </c>
      <c r="N56" s="252">
        <v>0</v>
      </c>
      <c r="O56" s="252">
        <v>0</v>
      </c>
      <c r="P56" s="252">
        <v>0</v>
      </c>
      <c r="Q56" s="252">
        <v>0</v>
      </c>
      <c r="R56" s="252">
        <v>0</v>
      </c>
      <c r="U56" s="244"/>
      <c r="V56" s="245"/>
      <c r="W56" s="245"/>
      <c r="X56" s="246"/>
      <c r="Y56" s="251">
        <f t="shared" si="12"/>
      </c>
      <c r="Z56" s="251">
        <f t="shared" si="12"/>
      </c>
      <c r="AA56" s="251">
        <f t="shared" si="9"/>
      </c>
      <c r="AC56" s="252">
        <v>0</v>
      </c>
      <c r="AD56" s="252">
        <v>0</v>
      </c>
      <c r="AE56" s="252">
        <v>0</v>
      </c>
      <c r="AF56" s="252">
        <v>0</v>
      </c>
      <c r="AG56" s="252">
        <v>0</v>
      </c>
      <c r="AH56" s="252">
        <v>0</v>
      </c>
      <c r="AI56" s="252">
        <v>0</v>
      </c>
      <c r="AJ56" s="252">
        <v>0</v>
      </c>
      <c r="AK56" s="252">
        <v>0</v>
      </c>
      <c r="AL56" s="252">
        <v>0</v>
      </c>
    </row>
    <row r="57" spans="1:38" ht="18.75" customHeight="1">
      <c r="A57" s="244"/>
      <c r="B57" s="245"/>
      <c r="C57" s="245">
        <v>24</v>
      </c>
      <c r="D57" s="246" t="s">
        <v>968</v>
      </c>
      <c r="E57" s="251">
        <f t="shared" si="7"/>
        <v>50000</v>
      </c>
      <c r="F57" s="251">
        <f t="shared" si="7"/>
        <v>550000</v>
      </c>
      <c r="G57" s="251">
        <f t="shared" si="8"/>
        <v>-500000</v>
      </c>
      <c r="I57" s="252">
        <v>50000</v>
      </c>
      <c r="J57" s="252">
        <v>550000</v>
      </c>
      <c r="K57" s="252">
        <v>0</v>
      </c>
      <c r="L57" s="252">
        <v>0</v>
      </c>
      <c r="M57" s="252">
        <v>0</v>
      </c>
      <c r="N57" s="252">
        <v>0</v>
      </c>
      <c r="O57" s="252">
        <v>0</v>
      </c>
      <c r="P57" s="252">
        <v>0</v>
      </c>
      <c r="Q57" s="252">
        <v>0</v>
      </c>
      <c r="R57" s="252">
        <v>0</v>
      </c>
      <c r="U57" s="244"/>
      <c r="V57" s="245"/>
      <c r="W57" s="245"/>
      <c r="X57" s="246"/>
      <c r="Y57" s="251">
        <f t="shared" si="12"/>
      </c>
      <c r="Z57" s="251">
        <f t="shared" si="12"/>
      </c>
      <c r="AA57" s="251">
        <f t="shared" si="9"/>
      </c>
      <c r="AC57" s="252">
        <v>0</v>
      </c>
      <c r="AD57" s="252">
        <v>0</v>
      </c>
      <c r="AE57" s="252">
        <v>0</v>
      </c>
      <c r="AF57" s="252">
        <v>0</v>
      </c>
      <c r="AG57" s="252">
        <v>0</v>
      </c>
      <c r="AH57" s="252">
        <v>0</v>
      </c>
      <c r="AI57" s="252">
        <v>0</v>
      </c>
      <c r="AJ57" s="252">
        <v>0</v>
      </c>
      <c r="AK57" s="252">
        <v>0</v>
      </c>
      <c r="AL57" s="252">
        <v>0</v>
      </c>
    </row>
    <row r="58" spans="1:38" ht="18.75" customHeight="1">
      <c r="A58" s="244"/>
      <c r="B58" s="245"/>
      <c r="C58" s="245">
        <v>25</v>
      </c>
      <c r="D58" s="246" t="s">
        <v>969</v>
      </c>
      <c r="E58" s="251">
        <f t="shared" si="7"/>
      </c>
      <c r="F58" s="251">
        <f t="shared" si="7"/>
      </c>
      <c r="G58" s="251">
        <f t="shared" si="8"/>
      </c>
      <c r="I58" s="252">
        <v>0</v>
      </c>
      <c r="J58" s="252">
        <v>0</v>
      </c>
      <c r="K58" s="252">
        <v>0</v>
      </c>
      <c r="L58" s="252">
        <v>0</v>
      </c>
      <c r="M58" s="252">
        <v>0</v>
      </c>
      <c r="N58" s="252">
        <v>0</v>
      </c>
      <c r="O58" s="252">
        <v>0</v>
      </c>
      <c r="P58" s="252">
        <v>0</v>
      </c>
      <c r="Q58" s="252">
        <v>0</v>
      </c>
      <c r="R58" s="252">
        <v>0</v>
      </c>
      <c r="U58" s="244"/>
      <c r="V58" s="245"/>
      <c r="W58" s="245"/>
      <c r="X58" s="246"/>
      <c r="Y58" s="251">
        <f t="shared" si="12"/>
      </c>
      <c r="Z58" s="251">
        <f t="shared" si="12"/>
      </c>
      <c r="AA58" s="251">
        <f t="shared" si="9"/>
      </c>
      <c r="AC58" s="252">
        <v>0</v>
      </c>
      <c r="AD58" s="252">
        <v>0</v>
      </c>
      <c r="AE58" s="252">
        <v>0</v>
      </c>
      <c r="AF58" s="252">
        <v>0</v>
      </c>
      <c r="AG58" s="252">
        <v>0</v>
      </c>
      <c r="AH58" s="252">
        <v>0</v>
      </c>
      <c r="AI58" s="252">
        <v>0</v>
      </c>
      <c r="AJ58" s="252">
        <v>0</v>
      </c>
      <c r="AK58" s="252">
        <v>0</v>
      </c>
      <c r="AL58" s="252">
        <v>0</v>
      </c>
    </row>
    <row r="59" spans="1:38" ht="18.75" customHeight="1">
      <c r="A59" s="244"/>
      <c r="B59" s="245"/>
      <c r="C59" s="245">
        <v>26</v>
      </c>
      <c r="D59" s="246" t="s">
        <v>970</v>
      </c>
      <c r="E59" s="251">
        <f t="shared" si="7"/>
      </c>
      <c r="F59" s="251">
        <f t="shared" si="7"/>
      </c>
      <c r="G59" s="251">
        <f t="shared" si="8"/>
      </c>
      <c r="I59" s="252">
        <v>0</v>
      </c>
      <c r="J59" s="252">
        <v>0</v>
      </c>
      <c r="K59" s="252">
        <v>0</v>
      </c>
      <c r="L59" s="252">
        <v>0</v>
      </c>
      <c r="M59" s="252">
        <v>0</v>
      </c>
      <c r="N59" s="252">
        <v>0</v>
      </c>
      <c r="O59" s="252">
        <v>0</v>
      </c>
      <c r="P59" s="252">
        <v>0</v>
      </c>
      <c r="Q59" s="252">
        <v>0</v>
      </c>
      <c r="R59" s="252">
        <v>0</v>
      </c>
      <c r="U59" s="255"/>
      <c r="V59" s="256"/>
      <c r="W59" s="256"/>
      <c r="X59" s="257"/>
      <c r="Y59" s="253">
        <f t="shared" si="12"/>
      </c>
      <c r="Z59" s="253">
        <f t="shared" si="12"/>
      </c>
      <c r="AA59" s="253">
        <f t="shared" si="9"/>
      </c>
      <c r="AC59" s="254">
        <v>0</v>
      </c>
      <c r="AD59" s="254">
        <v>0</v>
      </c>
      <c r="AE59" s="254">
        <v>0</v>
      </c>
      <c r="AF59" s="254">
        <v>0</v>
      </c>
      <c r="AG59" s="254">
        <v>0</v>
      </c>
      <c r="AH59" s="254">
        <v>0</v>
      </c>
      <c r="AI59" s="254">
        <v>0</v>
      </c>
      <c r="AJ59" s="254">
        <v>0</v>
      </c>
      <c r="AK59" s="254">
        <v>0</v>
      </c>
      <c r="AL59" s="254">
        <v>0</v>
      </c>
    </row>
    <row r="60" spans="1:38" ht="18.75" customHeight="1">
      <c r="A60" s="255"/>
      <c r="B60" s="256"/>
      <c r="C60" s="256">
        <v>27</v>
      </c>
      <c r="D60" s="257" t="s">
        <v>971</v>
      </c>
      <c r="E60" s="253">
        <f t="shared" si="7"/>
      </c>
      <c r="F60" s="253">
        <f t="shared" si="7"/>
      </c>
      <c r="G60" s="253">
        <f t="shared" si="8"/>
      </c>
      <c r="I60" s="254">
        <v>0</v>
      </c>
      <c r="J60" s="254">
        <v>0</v>
      </c>
      <c r="K60" s="254">
        <v>0</v>
      </c>
      <c r="L60" s="254">
        <v>0</v>
      </c>
      <c r="M60" s="254">
        <v>0</v>
      </c>
      <c r="N60" s="254">
        <v>0</v>
      </c>
      <c r="O60" s="254">
        <v>0</v>
      </c>
      <c r="P60" s="254">
        <v>0</v>
      </c>
      <c r="Q60" s="254">
        <v>0</v>
      </c>
      <c r="R60" s="254">
        <v>0</v>
      </c>
      <c r="U60" s="805" t="s">
        <v>1012</v>
      </c>
      <c r="V60" s="805"/>
      <c r="W60" s="805"/>
      <c r="X60" s="805"/>
      <c r="Y60" s="260">
        <f>SUM(AC60,AE60,AG60,AI60,AK60)</f>
        <v>562322134</v>
      </c>
      <c r="Z60" s="260">
        <f>SUM(AD60,AF60,AH60,AJ60,AL60)</f>
        <v>551425646</v>
      </c>
      <c r="AA60" s="260">
        <f t="shared" si="9"/>
        <v>10896488</v>
      </c>
      <c r="AC60" s="261">
        <v>442640995</v>
      </c>
      <c r="AD60" s="261">
        <v>432445405</v>
      </c>
      <c r="AE60" s="261">
        <v>-17270125</v>
      </c>
      <c r="AF60" s="261">
        <v>-3336084</v>
      </c>
      <c r="AG60" s="261">
        <v>82841247</v>
      </c>
      <c r="AH60" s="261">
        <v>72821628</v>
      </c>
      <c r="AI60" s="261">
        <v>18881499</v>
      </c>
      <c r="AJ60" s="261">
        <v>17056941</v>
      </c>
      <c r="AK60" s="261">
        <v>35228518</v>
      </c>
      <c r="AL60" s="261">
        <v>32437756</v>
      </c>
    </row>
    <row r="61" spans="1:38" ht="18.75" customHeight="1">
      <c r="A61" s="808" t="s">
        <v>972</v>
      </c>
      <c r="B61" s="808"/>
      <c r="C61" s="808"/>
      <c r="D61" s="808"/>
      <c r="E61" s="239">
        <f>SUM(I61,K61,M61,O61,Q61)</f>
        <v>673680729</v>
      </c>
      <c r="F61" s="239">
        <f>SUM(J61,L61,N61,P61,R61)</f>
        <v>661567620</v>
      </c>
      <c r="G61" s="239">
        <f t="shared" si="8"/>
        <v>12113109</v>
      </c>
      <c r="I61" s="240">
        <v>543366621</v>
      </c>
      <c r="J61" s="240">
        <v>534084751</v>
      </c>
      <c r="K61" s="240">
        <v>-15876035</v>
      </c>
      <c r="L61" s="240">
        <v>-2228797</v>
      </c>
      <c r="M61" s="240">
        <v>88192760</v>
      </c>
      <c r="N61" s="240">
        <v>77223969</v>
      </c>
      <c r="O61" s="240">
        <v>20070389</v>
      </c>
      <c r="P61" s="240">
        <v>17978738</v>
      </c>
      <c r="Q61" s="240">
        <v>37926994</v>
      </c>
      <c r="R61" s="240">
        <v>34508959</v>
      </c>
      <c r="U61" s="805" t="s">
        <v>1013</v>
      </c>
      <c r="V61" s="805"/>
      <c r="W61" s="805"/>
      <c r="X61" s="805"/>
      <c r="Y61" s="260">
        <f>SUM(AC61,AE61,AG61,AI61,AK61)</f>
        <v>673680729</v>
      </c>
      <c r="Z61" s="260">
        <f>SUM(AD61,AF61,AH61,AJ61,AL61)</f>
        <v>661567620</v>
      </c>
      <c r="AA61" s="260">
        <f t="shared" si="9"/>
        <v>12113109</v>
      </c>
      <c r="AC61" s="261">
        <v>543366621</v>
      </c>
      <c r="AD61" s="261">
        <v>534084751</v>
      </c>
      <c r="AE61" s="261">
        <v>-15876035</v>
      </c>
      <c r="AF61" s="261">
        <v>-2228797</v>
      </c>
      <c r="AG61" s="261">
        <v>88192760</v>
      </c>
      <c r="AH61" s="261">
        <v>77223969</v>
      </c>
      <c r="AI61" s="261">
        <v>20070389</v>
      </c>
      <c r="AJ61" s="261">
        <v>17978738</v>
      </c>
      <c r="AK61" s="261">
        <v>37926994</v>
      </c>
      <c r="AL61" s="261">
        <v>34508959</v>
      </c>
    </row>
    <row r="74" spans="28:38" ht="18.75" customHeight="1">
      <c r="AB74" s="228"/>
      <c r="AC74" s="262"/>
      <c r="AD74" s="262"/>
      <c r="AE74" s="262"/>
      <c r="AF74" s="262"/>
      <c r="AG74" s="262"/>
      <c r="AH74" s="262"/>
      <c r="AI74" s="262"/>
      <c r="AJ74" s="262"/>
      <c r="AK74" s="262"/>
      <c r="AL74" s="262"/>
    </row>
    <row r="75" spans="28:38" ht="18.75" customHeight="1">
      <c r="AB75" s="228"/>
      <c r="AC75" s="262"/>
      <c r="AD75" s="262"/>
      <c r="AE75" s="262"/>
      <c r="AF75" s="262"/>
      <c r="AG75" s="262"/>
      <c r="AH75" s="262"/>
      <c r="AI75" s="262"/>
      <c r="AJ75" s="262"/>
      <c r="AK75" s="262"/>
      <c r="AL75" s="262"/>
    </row>
    <row r="76" spans="28:38" ht="18.75" customHeight="1">
      <c r="AB76" s="228"/>
      <c r="AC76" s="262"/>
      <c r="AD76" s="262"/>
      <c r="AE76" s="262"/>
      <c r="AF76" s="262"/>
      <c r="AG76" s="262"/>
      <c r="AH76" s="262"/>
      <c r="AI76" s="262"/>
      <c r="AJ76" s="262"/>
      <c r="AK76" s="262"/>
      <c r="AL76" s="262"/>
    </row>
    <row r="77" spans="28:38" ht="18.75" customHeight="1">
      <c r="AB77" s="228"/>
      <c r="AC77" s="262"/>
      <c r="AD77" s="262"/>
      <c r="AE77" s="262"/>
      <c r="AF77" s="262"/>
      <c r="AG77" s="262"/>
      <c r="AH77" s="262"/>
      <c r="AI77" s="262"/>
      <c r="AJ77" s="262"/>
      <c r="AK77" s="262"/>
      <c r="AL77" s="262"/>
    </row>
    <row r="78" spans="28:38" ht="18.75" customHeight="1">
      <c r="AB78" s="228"/>
      <c r="AC78" s="262"/>
      <c r="AD78" s="262"/>
      <c r="AE78" s="262"/>
      <c r="AF78" s="262"/>
      <c r="AG78" s="262"/>
      <c r="AH78" s="262"/>
      <c r="AI78" s="262"/>
      <c r="AJ78" s="262"/>
      <c r="AK78" s="262"/>
      <c r="AL78" s="262"/>
    </row>
    <row r="79" spans="28:38" ht="18.75" customHeight="1">
      <c r="AB79" s="228"/>
      <c r="AC79" s="262"/>
      <c r="AD79" s="262"/>
      <c r="AE79" s="262"/>
      <c r="AF79" s="262"/>
      <c r="AG79" s="262"/>
      <c r="AH79" s="262"/>
      <c r="AI79" s="262"/>
      <c r="AJ79" s="262"/>
      <c r="AK79" s="262"/>
      <c r="AL79" s="262"/>
    </row>
    <row r="80" spans="28:38" ht="18.75" customHeight="1">
      <c r="AB80" s="228"/>
      <c r="AC80" s="262"/>
      <c r="AD80" s="262"/>
      <c r="AE80" s="262"/>
      <c r="AF80" s="262"/>
      <c r="AG80" s="262"/>
      <c r="AH80" s="262"/>
      <c r="AI80" s="262"/>
      <c r="AJ80" s="262"/>
      <c r="AK80" s="262"/>
      <c r="AL80" s="262"/>
    </row>
    <row r="81" spans="28:38" ht="18.75" customHeight="1">
      <c r="AB81" s="228"/>
      <c r="AC81" s="262"/>
      <c r="AD81" s="262"/>
      <c r="AE81" s="262"/>
      <c r="AF81" s="262"/>
      <c r="AG81" s="262"/>
      <c r="AH81" s="262"/>
      <c r="AI81" s="262"/>
      <c r="AJ81" s="262"/>
      <c r="AK81" s="262"/>
      <c r="AL81" s="262"/>
    </row>
    <row r="82" spans="28:38" ht="18.75" customHeight="1">
      <c r="AB82" s="228"/>
      <c r="AC82" s="262"/>
      <c r="AD82" s="262"/>
      <c r="AE82" s="262"/>
      <c r="AF82" s="262"/>
      <c r="AG82" s="262"/>
      <c r="AH82" s="262"/>
      <c r="AI82" s="262"/>
      <c r="AJ82" s="262"/>
      <c r="AK82" s="262"/>
      <c r="AL82" s="262"/>
    </row>
    <row r="83" spans="28:38" ht="18.75" customHeight="1">
      <c r="AB83" s="228"/>
      <c r="AC83" s="262"/>
      <c r="AD83" s="262"/>
      <c r="AE83" s="262"/>
      <c r="AF83" s="262"/>
      <c r="AG83" s="262"/>
      <c r="AH83" s="262"/>
      <c r="AI83" s="262"/>
      <c r="AJ83" s="262"/>
      <c r="AK83" s="262"/>
      <c r="AL83" s="262"/>
    </row>
    <row r="84" spans="28:38" ht="18.75" customHeight="1">
      <c r="AB84" s="228"/>
      <c r="AC84" s="262"/>
      <c r="AD84" s="262"/>
      <c r="AE84" s="262"/>
      <c r="AF84" s="262"/>
      <c r="AG84" s="262"/>
      <c r="AH84" s="262"/>
      <c r="AI84" s="262"/>
      <c r="AJ84" s="262"/>
      <c r="AK84" s="262"/>
      <c r="AL84" s="262"/>
    </row>
    <row r="85" spans="28:38" ht="18.75" customHeight="1">
      <c r="AB85" s="228"/>
      <c r="AC85" s="262"/>
      <c r="AD85" s="262"/>
      <c r="AE85" s="262"/>
      <c r="AF85" s="262"/>
      <c r="AG85" s="262"/>
      <c r="AH85" s="262"/>
      <c r="AI85" s="262"/>
      <c r="AJ85" s="262"/>
      <c r="AK85" s="262"/>
      <c r="AL85" s="262"/>
    </row>
    <row r="86" spans="28:38" ht="18.75" customHeight="1">
      <c r="AB86" s="228"/>
      <c r="AC86" s="262"/>
      <c r="AD86" s="262"/>
      <c r="AE86" s="262"/>
      <c r="AF86" s="262"/>
      <c r="AG86" s="262"/>
      <c r="AH86" s="262"/>
      <c r="AI86" s="262"/>
      <c r="AJ86" s="262"/>
      <c r="AK86" s="262"/>
      <c r="AL86" s="262"/>
    </row>
    <row r="87" spans="28:38" ht="18.75" customHeight="1">
      <c r="AB87" s="228"/>
      <c r="AC87" s="262"/>
      <c r="AD87" s="262"/>
      <c r="AE87" s="262"/>
      <c r="AF87" s="262"/>
      <c r="AG87" s="262"/>
      <c r="AH87" s="262"/>
      <c r="AI87" s="262"/>
      <c r="AJ87" s="262"/>
      <c r="AK87" s="262"/>
      <c r="AL87" s="262"/>
    </row>
    <row r="88" spans="28:38" ht="18.75" customHeight="1">
      <c r="AB88" s="228"/>
      <c r="AC88" s="262"/>
      <c r="AD88" s="262"/>
      <c r="AE88" s="262"/>
      <c r="AF88" s="262"/>
      <c r="AG88" s="262"/>
      <c r="AH88" s="262"/>
      <c r="AI88" s="262"/>
      <c r="AJ88" s="262"/>
      <c r="AK88" s="262"/>
      <c r="AL88" s="262"/>
    </row>
    <row r="89" spans="28:38" ht="18.75" customHeight="1">
      <c r="AB89" s="228"/>
      <c r="AC89" s="262"/>
      <c r="AD89" s="262"/>
      <c r="AE89" s="262"/>
      <c r="AF89" s="262"/>
      <c r="AG89" s="262"/>
      <c r="AH89" s="262"/>
      <c r="AI89" s="262"/>
      <c r="AJ89" s="262"/>
      <c r="AK89" s="262"/>
      <c r="AL89" s="262"/>
    </row>
    <row r="90" spans="28:38" ht="18.75" customHeight="1">
      <c r="AB90" s="228"/>
      <c r="AC90" s="262"/>
      <c r="AD90" s="262"/>
      <c r="AE90" s="262"/>
      <c r="AF90" s="262"/>
      <c r="AG90" s="262"/>
      <c r="AH90" s="262"/>
      <c r="AI90" s="262"/>
      <c r="AJ90" s="262"/>
      <c r="AK90" s="262"/>
      <c r="AL90" s="262"/>
    </row>
    <row r="91" spans="28:38" ht="18.75" customHeight="1">
      <c r="AB91" s="228"/>
      <c r="AC91" s="262"/>
      <c r="AD91" s="262"/>
      <c r="AE91" s="262"/>
      <c r="AF91" s="262"/>
      <c r="AG91" s="262"/>
      <c r="AH91" s="262"/>
      <c r="AI91" s="262"/>
      <c r="AJ91" s="262"/>
      <c r="AK91" s="262"/>
      <c r="AL91" s="262"/>
    </row>
    <row r="92" spans="28:38" ht="18.75" customHeight="1">
      <c r="AB92" s="228"/>
      <c r="AC92" s="262"/>
      <c r="AD92" s="262"/>
      <c r="AE92" s="262"/>
      <c r="AF92" s="262"/>
      <c r="AG92" s="262"/>
      <c r="AH92" s="262"/>
      <c r="AI92" s="262"/>
      <c r="AJ92" s="262"/>
      <c r="AK92" s="262"/>
      <c r="AL92" s="262"/>
    </row>
    <row r="93" spans="28:38" ht="18.75" customHeight="1">
      <c r="AB93" s="228"/>
      <c r="AC93" s="262"/>
      <c r="AD93" s="262"/>
      <c r="AE93" s="262"/>
      <c r="AF93" s="262"/>
      <c r="AG93" s="262"/>
      <c r="AH93" s="262"/>
      <c r="AI93" s="262"/>
      <c r="AJ93" s="262"/>
      <c r="AK93" s="262"/>
      <c r="AL93" s="262"/>
    </row>
    <row r="94" spans="28:38" ht="18.75" customHeight="1">
      <c r="AB94" s="228"/>
      <c r="AC94" s="262"/>
      <c r="AD94" s="262"/>
      <c r="AE94" s="262"/>
      <c r="AF94" s="262"/>
      <c r="AG94" s="262"/>
      <c r="AH94" s="262"/>
      <c r="AI94" s="262"/>
      <c r="AJ94" s="262"/>
      <c r="AK94" s="262"/>
      <c r="AL94" s="262"/>
    </row>
    <row r="95" spans="28:38" ht="18.75" customHeight="1">
      <c r="AB95" s="228"/>
      <c r="AC95" s="262"/>
      <c r="AD95" s="262"/>
      <c r="AE95" s="262"/>
      <c r="AF95" s="262"/>
      <c r="AG95" s="262"/>
      <c r="AH95" s="262"/>
      <c r="AI95" s="262"/>
      <c r="AJ95" s="262"/>
      <c r="AK95" s="262"/>
      <c r="AL95" s="262"/>
    </row>
    <row r="96" spans="28:38" ht="18.75" customHeight="1">
      <c r="AB96" s="228"/>
      <c r="AC96" s="262"/>
      <c r="AD96" s="262"/>
      <c r="AE96" s="262"/>
      <c r="AF96" s="262"/>
      <c r="AG96" s="262"/>
      <c r="AH96" s="262"/>
      <c r="AI96" s="262"/>
      <c r="AJ96" s="262"/>
      <c r="AK96" s="262"/>
      <c r="AL96" s="262"/>
    </row>
    <row r="97" spans="28:38" ht="18.75" customHeight="1">
      <c r="AB97" s="228"/>
      <c r="AC97" s="262"/>
      <c r="AD97" s="262"/>
      <c r="AE97" s="262"/>
      <c r="AF97" s="262"/>
      <c r="AG97" s="262"/>
      <c r="AH97" s="262"/>
      <c r="AI97" s="262"/>
      <c r="AJ97" s="262"/>
      <c r="AK97" s="262"/>
      <c r="AL97" s="262"/>
    </row>
    <row r="98" spans="28:38" ht="18.75" customHeight="1">
      <c r="AB98" s="228"/>
      <c r="AC98" s="262"/>
      <c r="AD98" s="262"/>
      <c r="AE98" s="262"/>
      <c r="AF98" s="262"/>
      <c r="AG98" s="262"/>
      <c r="AH98" s="262"/>
      <c r="AI98" s="262"/>
      <c r="AJ98" s="262"/>
      <c r="AK98" s="262"/>
      <c r="AL98" s="262"/>
    </row>
    <row r="99" spans="28:38" ht="18.75" customHeight="1">
      <c r="AB99" s="228"/>
      <c r="AC99" s="262"/>
      <c r="AD99" s="262"/>
      <c r="AE99" s="262"/>
      <c r="AF99" s="262"/>
      <c r="AG99" s="262"/>
      <c r="AH99" s="262"/>
      <c r="AI99" s="262"/>
      <c r="AJ99" s="262"/>
      <c r="AK99" s="262"/>
      <c r="AL99" s="262"/>
    </row>
    <row r="100" spans="28:38" ht="18.75" customHeight="1">
      <c r="AB100" s="228"/>
      <c r="AC100" s="262"/>
      <c r="AD100" s="262"/>
      <c r="AE100" s="262"/>
      <c r="AF100" s="262"/>
      <c r="AG100" s="262"/>
      <c r="AH100" s="262"/>
      <c r="AI100" s="262"/>
      <c r="AJ100" s="262"/>
      <c r="AK100" s="262"/>
      <c r="AL100" s="262"/>
    </row>
    <row r="101" spans="28:38" ht="18.75" customHeight="1">
      <c r="AB101" s="228"/>
      <c r="AC101" s="262"/>
      <c r="AD101" s="262"/>
      <c r="AE101" s="262"/>
      <c r="AF101" s="262"/>
      <c r="AG101" s="262"/>
      <c r="AH101" s="262"/>
      <c r="AI101" s="262"/>
      <c r="AJ101" s="262"/>
      <c r="AK101" s="262"/>
      <c r="AL101" s="262"/>
    </row>
    <row r="102" spans="28:38" ht="18.75" customHeight="1">
      <c r="AB102" s="228"/>
      <c r="AC102" s="262"/>
      <c r="AD102" s="262"/>
      <c r="AE102" s="262"/>
      <c r="AF102" s="262"/>
      <c r="AG102" s="262"/>
      <c r="AH102" s="262"/>
      <c r="AI102" s="262"/>
      <c r="AJ102" s="262"/>
      <c r="AK102" s="262"/>
      <c r="AL102" s="262"/>
    </row>
    <row r="103" spans="28:38" ht="18.75" customHeight="1">
      <c r="AB103" s="228"/>
      <c r="AC103" s="262"/>
      <c r="AD103" s="262"/>
      <c r="AE103" s="262"/>
      <c r="AF103" s="262"/>
      <c r="AG103" s="262"/>
      <c r="AH103" s="262"/>
      <c r="AI103" s="262"/>
      <c r="AJ103" s="262"/>
      <c r="AK103" s="262"/>
      <c r="AL103" s="262"/>
    </row>
    <row r="104" spans="28:38" ht="18.75" customHeight="1">
      <c r="AB104" s="228"/>
      <c r="AC104" s="262"/>
      <c r="AD104" s="262"/>
      <c r="AE104" s="262"/>
      <c r="AF104" s="262"/>
      <c r="AG104" s="262"/>
      <c r="AH104" s="262"/>
      <c r="AI104" s="262"/>
      <c r="AJ104" s="262"/>
      <c r="AK104" s="262"/>
      <c r="AL104" s="262"/>
    </row>
    <row r="105" spans="28:38" ht="18.75" customHeight="1">
      <c r="AB105" s="228"/>
      <c r="AC105" s="262"/>
      <c r="AD105" s="262"/>
      <c r="AE105" s="262"/>
      <c r="AF105" s="262"/>
      <c r="AG105" s="262"/>
      <c r="AH105" s="262"/>
      <c r="AI105" s="262"/>
      <c r="AJ105" s="262"/>
      <c r="AK105" s="262"/>
      <c r="AL105" s="262"/>
    </row>
    <row r="106" spans="28:38" ht="18.75" customHeight="1">
      <c r="AB106" s="228"/>
      <c r="AC106" s="262"/>
      <c r="AD106" s="262"/>
      <c r="AE106" s="262"/>
      <c r="AF106" s="262"/>
      <c r="AG106" s="262"/>
      <c r="AH106" s="262"/>
      <c r="AI106" s="262"/>
      <c r="AJ106" s="262"/>
      <c r="AK106" s="262"/>
      <c r="AL106" s="262"/>
    </row>
    <row r="107" spans="28:38" ht="18.75" customHeight="1">
      <c r="AB107" s="228"/>
      <c r="AC107" s="262"/>
      <c r="AD107" s="262"/>
      <c r="AE107" s="262"/>
      <c r="AF107" s="262"/>
      <c r="AG107" s="262"/>
      <c r="AH107" s="262"/>
      <c r="AI107" s="262"/>
      <c r="AJ107" s="262"/>
      <c r="AK107" s="262"/>
      <c r="AL107" s="262"/>
    </row>
    <row r="108" spans="28:38" ht="18.75" customHeight="1">
      <c r="AB108" s="228"/>
      <c r="AC108" s="262"/>
      <c r="AD108" s="262"/>
      <c r="AE108" s="262"/>
      <c r="AF108" s="262"/>
      <c r="AG108" s="262"/>
      <c r="AH108" s="262"/>
      <c r="AI108" s="262"/>
      <c r="AJ108" s="262"/>
      <c r="AK108" s="262"/>
      <c r="AL108" s="262"/>
    </row>
    <row r="109" spans="28:38" ht="18.75" customHeight="1">
      <c r="AB109" s="228"/>
      <c r="AC109" s="262"/>
      <c r="AD109" s="262"/>
      <c r="AE109" s="262"/>
      <c r="AF109" s="262"/>
      <c r="AG109" s="262"/>
      <c r="AH109" s="262"/>
      <c r="AI109" s="262"/>
      <c r="AJ109" s="262"/>
      <c r="AK109" s="262"/>
      <c r="AL109" s="262"/>
    </row>
    <row r="110" spans="28:38" ht="18.75" customHeight="1">
      <c r="AB110" s="228"/>
      <c r="AC110" s="262"/>
      <c r="AD110" s="262"/>
      <c r="AE110" s="262"/>
      <c r="AF110" s="262"/>
      <c r="AG110" s="262"/>
      <c r="AH110" s="262"/>
      <c r="AI110" s="262"/>
      <c r="AJ110" s="262"/>
      <c r="AK110" s="262"/>
      <c r="AL110" s="262"/>
    </row>
    <row r="111" spans="28:38" ht="18.75" customHeight="1">
      <c r="AB111" s="228"/>
      <c r="AC111" s="262"/>
      <c r="AD111" s="262"/>
      <c r="AE111" s="262"/>
      <c r="AF111" s="262"/>
      <c r="AG111" s="262"/>
      <c r="AH111" s="262"/>
      <c r="AI111" s="262"/>
      <c r="AJ111" s="262"/>
      <c r="AK111" s="262"/>
      <c r="AL111" s="262"/>
    </row>
    <row r="112" spans="28:38" ht="18.75" customHeight="1">
      <c r="AB112" s="228"/>
      <c r="AC112" s="262"/>
      <c r="AD112" s="262"/>
      <c r="AE112" s="262"/>
      <c r="AF112" s="262"/>
      <c r="AG112" s="262"/>
      <c r="AH112" s="262"/>
      <c r="AI112" s="262"/>
      <c r="AJ112" s="262"/>
      <c r="AK112" s="262"/>
      <c r="AL112" s="262"/>
    </row>
    <row r="113" spans="28:38" ht="18.75" customHeight="1">
      <c r="AB113" s="228"/>
      <c r="AC113" s="262"/>
      <c r="AD113" s="262"/>
      <c r="AE113" s="262"/>
      <c r="AF113" s="262"/>
      <c r="AG113" s="262"/>
      <c r="AH113" s="262"/>
      <c r="AI113" s="262"/>
      <c r="AJ113" s="262"/>
      <c r="AK113" s="262"/>
      <c r="AL113" s="262"/>
    </row>
    <row r="114" spans="28:38" ht="18.75" customHeight="1">
      <c r="AB114" s="228"/>
      <c r="AC114" s="262"/>
      <c r="AD114" s="262"/>
      <c r="AE114" s="262"/>
      <c r="AF114" s="262"/>
      <c r="AG114" s="262"/>
      <c r="AH114" s="262"/>
      <c r="AI114" s="262"/>
      <c r="AJ114" s="262"/>
      <c r="AK114" s="262"/>
      <c r="AL114" s="262"/>
    </row>
    <row r="115" spans="28:38" ht="18.75" customHeight="1">
      <c r="AB115" s="228"/>
      <c r="AC115" s="262"/>
      <c r="AD115" s="262"/>
      <c r="AE115" s="262"/>
      <c r="AF115" s="262"/>
      <c r="AG115" s="262"/>
      <c r="AH115" s="262"/>
      <c r="AI115" s="262"/>
      <c r="AJ115" s="262"/>
      <c r="AK115" s="262"/>
      <c r="AL115" s="262"/>
    </row>
    <row r="116" spans="28:38" ht="18.75" customHeight="1">
      <c r="AB116" s="228"/>
      <c r="AC116" s="262"/>
      <c r="AD116" s="262"/>
      <c r="AE116" s="262"/>
      <c r="AF116" s="262"/>
      <c r="AG116" s="262"/>
      <c r="AH116" s="262"/>
      <c r="AI116" s="262"/>
      <c r="AJ116" s="262"/>
      <c r="AK116" s="262"/>
      <c r="AL116" s="262"/>
    </row>
    <row r="117" spans="28:38" ht="18.75" customHeight="1">
      <c r="AB117" s="228"/>
      <c r="AC117" s="262"/>
      <c r="AD117" s="262"/>
      <c r="AE117" s="262"/>
      <c r="AF117" s="262"/>
      <c r="AG117" s="262"/>
      <c r="AH117" s="262"/>
      <c r="AI117" s="262"/>
      <c r="AJ117" s="262"/>
      <c r="AK117" s="262"/>
      <c r="AL117" s="262"/>
    </row>
    <row r="118" spans="28:38" ht="18.75" customHeight="1">
      <c r="AB118" s="228"/>
      <c r="AC118" s="262"/>
      <c r="AD118" s="262"/>
      <c r="AE118" s="262"/>
      <c r="AF118" s="262"/>
      <c r="AG118" s="262"/>
      <c r="AH118" s="262"/>
      <c r="AI118" s="262"/>
      <c r="AJ118" s="262"/>
      <c r="AK118" s="262"/>
      <c r="AL118" s="262"/>
    </row>
    <row r="119" spans="28:38" ht="18.75" customHeight="1">
      <c r="AB119" s="228"/>
      <c r="AC119" s="262"/>
      <c r="AD119" s="262"/>
      <c r="AE119" s="262"/>
      <c r="AF119" s="262"/>
      <c r="AG119" s="262"/>
      <c r="AH119" s="262"/>
      <c r="AI119" s="262"/>
      <c r="AJ119" s="262"/>
      <c r="AK119" s="262"/>
      <c r="AL119" s="262"/>
    </row>
    <row r="120" spans="28:38" ht="18.75" customHeight="1">
      <c r="AB120" s="228"/>
      <c r="AC120" s="262"/>
      <c r="AD120" s="262"/>
      <c r="AE120" s="262"/>
      <c r="AF120" s="262"/>
      <c r="AG120" s="262"/>
      <c r="AH120" s="262"/>
      <c r="AI120" s="262"/>
      <c r="AJ120" s="262"/>
      <c r="AK120" s="262"/>
      <c r="AL120" s="262"/>
    </row>
    <row r="121" spans="28:38" ht="18.75" customHeight="1">
      <c r="AB121" s="228"/>
      <c r="AC121" s="262"/>
      <c r="AD121" s="262"/>
      <c r="AE121" s="262"/>
      <c r="AF121" s="262"/>
      <c r="AG121" s="262"/>
      <c r="AH121" s="262"/>
      <c r="AI121" s="262"/>
      <c r="AJ121" s="262"/>
      <c r="AK121" s="262"/>
      <c r="AL121" s="262"/>
    </row>
    <row r="122" spans="28:38" ht="18.75" customHeight="1">
      <c r="AB122" s="228"/>
      <c r="AC122" s="262"/>
      <c r="AD122" s="262"/>
      <c r="AE122" s="262"/>
      <c r="AF122" s="262"/>
      <c r="AG122" s="262"/>
      <c r="AH122" s="262"/>
      <c r="AI122" s="262"/>
      <c r="AJ122" s="262"/>
      <c r="AK122" s="262"/>
      <c r="AL122" s="262"/>
    </row>
    <row r="123" spans="28:38" ht="18.75" customHeight="1">
      <c r="AB123" s="228"/>
      <c r="AC123" s="262"/>
      <c r="AD123" s="262"/>
      <c r="AE123" s="262"/>
      <c r="AF123" s="262"/>
      <c r="AG123" s="262"/>
      <c r="AH123" s="262"/>
      <c r="AI123" s="262"/>
      <c r="AJ123" s="262"/>
      <c r="AK123" s="262"/>
      <c r="AL123" s="262"/>
    </row>
  </sheetData>
  <sheetProtection password="CCE7" sheet="1" formatCells="0" formatColumns="0" formatRows="0" insertColumns="0" insertRows="0" insertHyperlinks="0" deleteColumns="0" deleteRows="0" sort="0" autoFilter="0" pivotTables="0"/>
  <mergeCells count="90">
    <mergeCell ref="W49:X49"/>
    <mergeCell ref="V51:X51"/>
    <mergeCell ref="W52:X52"/>
    <mergeCell ref="W53:X53"/>
    <mergeCell ref="U60:X60"/>
    <mergeCell ref="A61:D61"/>
    <mergeCell ref="U61:X61"/>
    <mergeCell ref="V40:X40"/>
    <mergeCell ref="V41:X41"/>
    <mergeCell ref="V42:X42"/>
    <mergeCell ref="W43:X43"/>
    <mergeCell ref="W44:X44"/>
    <mergeCell ref="W45:X45"/>
    <mergeCell ref="AK35:AL35"/>
    <mergeCell ref="U36:X36"/>
    <mergeCell ref="V37:X37"/>
    <mergeCell ref="V38:X38"/>
    <mergeCell ref="W39:X39"/>
    <mergeCell ref="AC35:AD35"/>
    <mergeCell ref="AE35:AF35"/>
    <mergeCell ref="AG35:AH35"/>
    <mergeCell ref="AI35:AJ35"/>
    <mergeCell ref="W28:X28"/>
    <mergeCell ref="W29:X29"/>
    <mergeCell ref="W30:X30"/>
    <mergeCell ref="C33:D33"/>
    <mergeCell ref="U34:X34"/>
    <mergeCell ref="U35:AA35"/>
    <mergeCell ref="C22:D22"/>
    <mergeCell ref="W22:X22"/>
    <mergeCell ref="C23:D23"/>
    <mergeCell ref="W23:X23"/>
    <mergeCell ref="C27:D27"/>
    <mergeCell ref="W27:X27"/>
    <mergeCell ref="C15:D15"/>
    <mergeCell ref="W15:X15"/>
    <mergeCell ref="C16:D16"/>
    <mergeCell ref="W16:X16"/>
    <mergeCell ref="C21:D21"/>
    <mergeCell ref="W21:X21"/>
    <mergeCell ref="C9:D9"/>
    <mergeCell ref="W9:X9"/>
    <mergeCell ref="C10:D10"/>
    <mergeCell ref="W10:X10"/>
    <mergeCell ref="C11:D11"/>
    <mergeCell ref="W11:X11"/>
    <mergeCell ref="AI5:AJ5"/>
    <mergeCell ref="AK5:AL5"/>
    <mergeCell ref="A6:D6"/>
    <mergeCell ref="U6:X6"/>
    <mergeCell ref="B7:D7"/>
    <mergeCell ref="V7:X7"/>
    <mergeCell ref="X4:Y4"/>
    <mergeCell ref="A5:G5"/>
    <mergeCell ref="I5:J5"/>
    <mergeCell ref="K5:L5"/>
    <mergeCell ref="M5:N5"/>
    <mergeCell ref="O5:P5"/>
    <mergeCell ref="Q5:R5"/>
    <mergeCell ref="U5:AA5"/>
    <mergeCell ref="A2:AA2"/>
    <mergeCell ref="A3:AA3"/>
    <mergeCell ref="AC5:AD5"/>
    <mergeCell ref="AE5:AF5"/>
    <mergeCell ref="AG5:AH5"/>
    <mergeCell ref="W46:X46"/>
    <mergeCell ref="W17:X17"/>
    <mergeCell ref="W18:X18"/>
    <mergeCell ref="W19:X19"/>
    <mergeCell ref="W8:X8"/>
    <mergeCell ref="C13:D13"/>
    <mergeCell ref="W47:X47"/>
    <mergeCell ref="W48:X48"/>
    <mergeCell ref="V26:X26"/>
    <mergeCell ref="W20:X20"/>
    <mergeCell ref="W24:X24"/>
    <mergeCell ref="W25:X25"/>
    <mergeCell ref="W13:X13"/>
    <mergeCell ref="C14:D14"/>
    <mergeCell ref="W14:X14"/>
    <mergeCell ref="C8:D8"/>
    <mergeCell ref="W12:X12"/>
    <mergeCell ref="C24:D24"/>
    <mergeCell ref="C25:D25"/>
    <mergeCell ref="B26:D26"/>
    <mergeCell ref="C17:D17"/>
    <mergeCell ref="C18:D18"/>
    <mergeCell ref="C19:D19"/>
    <mergeCell ref="C20:D20"/>
    <mergeCell ref="C12:D12"/>
  </mergeCells>
  <printOptions horizontalCentered="1"/>
  <pageMargins left="0" right="0" top="0" bottom="0" header="0" footer="0"/>
  <pageSetup firstPageNumber="22" useFirstPageNumber="1" fitToHeight="0" fitToWidth="1" horizontalDpi="300" verticalDpi="3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AO61"/>
  <sheetViews>
    <sheetView zoomScale="85" zoomScaleNormal="85" zoomScaleSheetLayoutView="100" zoomScalePageLayoutView="0" workbookViewId="0" topLeftCell="A1">
      <selection activeCell="A1" sqref="A1"/>
    </sheetView>
  </sheetViews>
  <sheetFormatPr defaultColWidth="9.140625" defaultRowHeight="18.75" customHeight="1"/>
  <cols>
    <col min="1" max="3" width="2.421875" style="228" customWidth="1"/>
    <col min="4" max="4" width="17.421875" style="228" customWidth="1"/>
    <col min="5" max="7" width="10.00390625" style="229" customWidth="1"/>
    <col min="8" max="8" width="10.00390625" style="229" customWidth="1" collapsed="1"/>
    <col min="9" max="9" width="2.421875" style="228" customWidth="1" collapsed="1"/>
    <col min="10" max="11" width="2.421875" style="228" customWidth="1"/>
    <col min="12" max="12" width="22.421875" style="228" customWidth="1"/>
    <col min="13" max="15" width="10.00390625" style="229" customWidth="1"/>
    <col min="16" max="16" width="10.00390625" style="229" customWidth="1" collapsed="1"/>
    <col min="17" max="16384" width="9.00390625" style="166" customWidth="1"/>
  </cols>
  <sheetData>
    <row r="1" spans="1:41" ht="18.75" customHeight="1">
      <c r="A1" s="166"/>
      <c r="B1" s="166"/>
      <c r="C1" s="166"/>
      <c r="D1" s="166"/>
      <c r="E1" s="166"/>
      <c r="F1" s="166"/>
      <c r="G1" s="166"/>
      <c r="H1" s="166"/>
      <c r="I1" s="166"/>
      <c r="J1" s="231"/>
      <c r="K1" s="231"/>
      <c r="L1" s="231"/>
      <c r="M1" s="231"/>
      <c r="N1" s="231"/>
      <c r="O1" s="231"/>
      <c r="P1" s="190" t="s">
        <v>919</v>
      </c>
      <c r="Q1" s="231"/>
      <c r="R1" s="231"/>
      <c r="S1" s="231"/>
      <c r="T1" s="231"/>
      <c r="U1" s="228"/>
      <c r="V1" s="228"/>
      <c r="W1" s="228"/>
      <c r="AB1" s="229"/>
      <c r="AD1" s="230"/>
      <c r="AE1" s="231"/>
      <c r="AF1" s="231"/>
      <c r="AG1" s="231"/>
      <c r="AH1" s="231"/>
      <c r="AI1" s="231"/>
      <c r="AJ1" s="231"/>
      <c r="AK1" s="231"/>
      <c r="AL1" s="231"/>
      <c r="AM1" s="231"/>
      <c r="AN1" s="231"/>
      <c r="AO1" s="228"/>
    </row>
    <row r="2" spans="1:41" ht="18.75" customHeight="1">
      <c r="A2" s="768" t="s">
        <v>920</v>
      </c>
      <c r="B2" s="768"/>
      <c r="C2" s="768"/>
      <c r="D2" s="768"/>
      <c r="E2" s="768"/>
      <c r="F2" s="768"/>
      <c r="G2" s="768"/>
      <c r="H2" s="768"/>
      <c r="I2" s="768"/>
      <c r="J2" s="768"/>
      <c r="K2" s="768"/>
      <c r="L2" s="768"/>
      <c r="M2" s="768"/>
      <c r="N2" s="768"/>
      <c r="O2" s="768"/>
      <c r="P2" s="768"/>
      <c r="Q2" s="191"/>
      <c r="R2" s="191"/>
      <c r="S2" s="191"/>
      <c r="T2" s="191"/>
      <c r="U2" s="191"/>
      <c r="V2" s="191"/>
      <c r="W2" s="191"/>
      <c r="AB2" s="191"/>
      <c r="AD2" s="230"/>
      <c r="AE2" s="231"/>
      <c r="AF2" s="231"/>
      <c r="AG2" s="231"/>
      <c r="AH2" s="231"/>
      <c r="AI2" s="231"/>
      <c r="AJ2" s="231"/>
      <c r="AK2" s="231"/>
      <c r="AL2" s="231"/>
      <c r="AM2" s="231"/>
      <c r="AN2" s="231"/>
      <c r="AO2" s="228"/>
    </row>
    <row r="3" spans="1:41" ht="18.75" customHeight="1">
      <c r="A3" s="768" t="s">
        <v>755</v>
      </c>
      <c r="B3" s="768"/>
      <c r="C3" s="768"/>
      <c r="D3" s="768"/>
      <c r="E3" s="768"/>
      <c r="F3" s="768"/>
      <c r="G3" s="768"/>
      <c r="H3" s="768"/>
      <c r="I3" s="768"/>
      <c r="J3" s="768"/>
      <c r="K3" s="768"/>
      <c r="L3" s="768"/>
      <c r="M3" s="768"/>
      <c r="N3" s="768"/>
      <c r="O3" s="768"/>
      <c r="P3" s="768"/>
      <c r="Q3" s="191"/>
      <c r="R3" s="191"/>
      <c r="S3" s="191"/>
      <c r="T3" s="191"/>
      <c r="U3" s="191"/>
      <c r="V3" s="191"/>
      <c r="W3" s="191"/>
      <c r="AB3" s="191"/>
      <c r="AD3" s="230"/>
      <c r="AE3" s="231"/>
      <c r="AF3" s="231"/>
      <c r="AG3" s="231"/>
      <c r="AH3" s="231"/>
      <c r="AI3" s="231"/>
      <c r="AJ3" s="231"/>
      <c r="AK3" s="231"/>
      <c r="AL3" s="231"/>
      <c r="AM3" s="231"/>
      <c r="AN3" s="231"/>
      <c r="AO3" s="228"/>
    </row>
    <row r="4" spans="1:41" ht="18.75" customHeight="1">
      <c r="A4" s="166"/>
      <c r="B4" s="166"/>
      <c r="C4" s="166"/>
      <c r="D4" s="166"/>
      <c r="E4" s="166"/>
      <c r="F4" s="166"/>
      <c r="G4" s="166"/>
      <c r="H4" s="166"/>
      <c r="I4" s="166"/>
      <c r="J4" s="231"/>
      <c r="K4" s="231"/>
      <c r="L4" s="231"/>
      <c r="M4" s="231"/>
      <c r="N4" s="231"/>
      <c r="O4" s="231"/>
      <c r="P4" s="166" t="s">
        <v>695</v>
      </c>
      <c r="Q4" s="231"/>
      <c r="R4" s="231"/>
      <c r="S4" s="231"/>
      <c r="T4" s="231"/>
      <c r="U4" s="228"/>
      <c r="V4" s="228"/>
      <c r="W4" s="228"/>
      <c r="AB4" s="233"/>
      <c r="AD4" s="230"/>
      <c r="AE4" s="231"/>
      <c r="AF4" s="231"/>
      <c r="AG4" s="231"/>
      <c r="AH4" s="231"/>
      <c r="AI4" s="231"/>
      <c r="AJ4" s="231"/>
      <c r="AK4" s="231"/>
      <c r="AL4" s="231"/>
      <c r="AM4" s="231"/>
      <c r="AN4" s="231"/>
      <c r="AO4" s="228"/>
    </row>
    <row r="5" spans="1:16" ht="18.75" customHeight="1">
      <c r="A5" s="800" t="s">
        <v>922</v>
      </c>
      <c r="B5" s="800"/>
      <c r="C5" s="800"/>
      <c r="D5" s="800"/>
      <c r="E5" s="800"/>
      <c r="F5" s="800"/>
      <c r="G5" s="800"/>
      <c r="H5" s="800"/>
      <c r="I5" s="802" t="s">
        <v>978</v>
      </c>
      <c r="J5" s="802"/>
      <c r="K5" s="802"/>
      <c r="L5" s="802"/>
      <c r="M5" s="802"/>
      <c r="N5" s="802"/>
      <c r="O5" s="802"/>
      <c r="P5" s="802"/>
    </row>
    <row r="6" spans="1:16" ht="18.75" customHeight="1">
      <c r="A6" s="803"/>
      <c r="B6" s="803"/>
      <c r="C6" s="803"/>
      <c r="D6" s="803"/>
      <c r="E6" s="236" t="s">
        <v>1014</v>
      </c>
      <c r="F6" s="236" t="s">
        <v>1015</v>
      </c>
      <c r="G6" s="236" t="s">
        <v>1016</v>
      </c>
      <c r="H6" s="236" t="s">
        <v>1017</v>
      </c>
      <c r="I6" s="803"/>
      <c r="J6" s="803"/>
      <c r="K6" s="803"/>
      <c r="L6" s="803"/>
      <c r="M6" s="236" t="s">
        <v>1014</v>
      </c>
      <c r="N6" s="236" t="s">
        <v>1015</v>
      </c>
      <c r="O6" s="236" t="s">
        <v>1016</v>
      </c>
      <c r="P6" s="236" t="s">
        <v>1017</v>
      </c>
    </row>
    <row r="7" spans="1:16" ht="18.75" customHeight="1">
      <c r="A7" s="238">
        <v>1</v>
      </c>
      <c r="B7" s="790" t="s">
        <v>926</v>
      </c>
      <c r="C7" s="790"/>
      <c r="D7" s="791"/>
      <c r="E7" s="239">
        <f>SUM(E8:E25)</f>
        <v>336075033</v>
      </c>
      <c r="F7" s="239">
        <f>SUM(F8:F25)</f>
        <v>5442782</v>
      </c>
      <c r="G7" s="239">
        <f>SUM(G8:G25)</f>
        <v>9483473</v>
      </c>
      <c r="H7" s="239">
        <f>IF(SUM(E7:G7)=0,"",SUM(E7:G7))</f>
        <v>351001288</v>
      </c>
      <c r="I7" s="241">
        <v>1</v>
      </c>
      <c r="J7" s="792" t="s">
        <v>980</v>
      </c>
      <c r="K7" s="792"/>
      <c r="L7" s="793"/>
      <c r="M7" s="263">
        <f>SUM(M8:M25)</f>
        <v>70168251</v>
      </c>
      <c r="N7" s="263">
        <f>SUM(N8:N25)</f>
        <v>5442782</v>
      </c>
      <c r="O7" s="263">
        <f>SUM(O8:O25)</f>
        <v>1599916</v>
      </c>
      <c r="P7" s="263">
        <f>IF(SUM(M7:O7)=0,"",SUM(M7:O7))</f>
        <v>77210949</v>
      </c>
    </row>
    <row r="8" spans="1:16" ht="18.75" customHeight="1">
      <c r="A8" s="244"/>
      <c r="B8" s="245">
        <v>1</v>
      </c>
      <c r="C8" s="788" t="s">
        <v>927</v>
      </c>
      <c r="D8" s="789"/>
      <c r="E8" s="247">
        <v>370000</v>
      </c>
      <c r="F8" s="247" t="s">
        <v>1018</v>
      </c>
      <c r="G8" s="247">
        <v>120000</v>
      </c>
      <c r="H8" s="265">
        <f>IF(SUM(E8:G8)=0,"",SUM(E8:G8))</f>
        <v>490000</v>
      </c>
      <c r="I8" s="249"/>
      <c r="J8" s="250">
        <v>1</v>
      </c>
      <c r="K8" s="797" t="s">
        <v>981</v>
      </c>
      <c r="L8" s="798"/>
      <c r="M8" s="247" t="s">
        <v>1018</v>
      </c>
      <c r="N8" s="247" t="s">
        <v>1018</v>
      </c>
      <c r="O8" s="247" t="s">
        <v>1018</v>
      </c>
      <c r="P8" s="265">
        <f>IF(SUM(M8:O8)=0,"",SUM(M8:O8))</f>
      </c>
    </row>
    <row r="9" spans="1:16" ht="18.75" customHeight="1">
      <c r="A9" s="244"/>
      <c r="B9" s="245">
        <v>2</v>
      </c>
      <c r="C9" s="788" t="s">
        <v>928</v>
      </c>
      <c r="D9" s="789"/>
      <c r="E9" s="251">
        <v>215338271</v>
      </c>
      <c r="F9" s="251" t="s">
        <v>1018</v>
      </c>
      <c r="G9" s="251">
        <v>11757015</v>
      </c>
      <c r="H9" s="266">
        <f aca="true" t="shared" si="0" ref="H9:H25">IF(SUM(E9:G9)=0,"",SUM(E9:G9))</f>
        <v>227095286</v>
      </c>
      <c r="I9" s="244"/>
      <c r="J9" s="245">
        <v>2</v>
      </c>
      <c r="K9" s="788" t="s">
        <v>982</v>
      </c>
      <c r="L9" s="789"/>
      <c r="M9" s="251" t="s">
        <v>1018</v>
      </c>
      <c r="N9" s="251" t="s">
        <v>1018</v>
      </c>
      <c r="O9" s="251" t="s">
        <v>1018</v>
      </c>
      <c r="P9" s="266">
        <f aca="true" t="shared" si="1" ref="P9:P25">IF(SUM(M9:O9)=0,"",SUM(M9:O9))</f>
      </c>
    </row>
    <row r="10" spans="1:16" ht="18.75" customHeight="1">
      <c r="A10" s="244"/>
      <c r="B10" s="245">
        <v>3</v>
      </c>
      <c r="C10" s="788" t="s">
        <v>929</v>
      </c>
      <c r="D10" s="789"/>
      <c r="E10" s="251" t="s">
        <v>1018</v>
      </c>
      <c r="F10" s="251" t="s">
        <v>1018</v>
      </c>
      <c r="G10" s="251" t="s">
        <v>1018</v>
      </c>
      <c r="H10" s="266">
        <f t="shared" si="0"/>
      </c>
      <c r="I10" s="244"/>
      <c r="J10" s="245">
        <v>3</v>
      </c>
      <c r="K10" s="788" t="s">
        <v>983</v>
      </c>
      <c r="L10" s="789"/>
      <c r="M10" s="251" t="s">
        <v>1018</v>
      </c>
      <c r="N10" s="251" t="s">
        <v>1018</v>
      </c>
      <c r="O10" s="251" t="s">
        <v>1018</v>
      </c>
      <c r="P10" s="266">
        <f t="shared" si="1"/>
      </c>
    </row>
    <row r="11" spans="1:16" ht="18.75" customHeight="1">
      <c r="A11" s="244"/>
      <c r="B11" s="245">
        <v>4</v>
      </c>
      <c r="C11" s="788" t="s">
        <v>930</v>
      </c>
      <c r="D11" s="789"/>
      <c r="E11" s="251">
        <v>84193363</v>
      </c>
      <c r="F11" s="251">
        <v>15955250</v>
      </c>
      <c r="G11" s="251">
        <v>14793593</v>
      </c>
      <c r="H11" s="266">
        <f t="shared" si="0"/>
        <v>114942206</v>
      </c>
      <c r="I11" s="244"/>
      <c r="J11" s="245">
        <v>4</v>
      </c>
      <c r="K11" s="788" t="s">
        <v>984</v>
      </c>
      <c r="L11" s="789"/>
      <c r="M11" s="251">
        <v>62429832</v>
      </c>
      <c r="N11" s="251">
        <v>5442782</v>
      </c>
      <c r="O11" s="251">
        <v>1599916</v>
      </c>
      <c r="P11" s="266">
        <f t="shared" si="1"/>
        <v>69472530</v>
      </c>
    </row>
    <row r="12" spans="1:16" ht="18.75" customHeight="1">
      <c r="A12" s="244"/>
      <c r="B12" s="245">
        <v>5</v>
      </c>
      <c r="C12" s="788" t="s">
        <v>931</v>
      </c>
      <c r="D12" s="789"/>
      <c r="E12" s="251" t="s">
        <v>1018</v>
      </c>
      <c r="F12" s="251" t="s">
        <v>1018</v>
      </c>
      <c r="G12" s="251" t="s">
        <v>1018</v>
      </c>
      <c r="H12" s="266">
        <f t="shared" si="0"/>
      </c>
      <c r="I12" s="244"/>
      <c r="J12" s="245">
        <v>5</v>
      </c>
      <c r="K12" s="788" t="s">
        <v>985</v>
      </c>
      <c r="L12" s="789"/>
      <c r="M12" s="251" t="s">
        <v>1018</v>
      </c>
      <c r="N12" s="251" t="s">
        <v>1018</v>
      </c>
      <c r="O12" s="251">
        <f aca="true" t="shared" si="2" ref="O12:O22">IF(SUM(S12,U12,W12,Y12,AA12)=0,"",SUM(S12,U12,W12,Y12,AA12))</f>
      </c>
      <c r="P12" s="266">
        <f t="shared" si="1"/>
      </c>
    </row>
    <row r="13" spans="1:16" ht="18.75" customHeight="1">
      <c r="A13" s="244"/>
      <c r="B13" s="245">
        <v>6</v>
      </c>
      <c r="C13" s="788" t="s">
        <v>932</v>
      </c>
      <c r="D13" s="789"/>
      <c r="E13" s="251" t="s">
        <v>1018</v>
      </c>
      <c r="F13" s="251" t="s">
        <v>1018</v>
      </c>
      <c r="G13" s="251">
        <v>288430</v>
      </c>
      <c r="H13" s="266">
        <f t="shared" si="0"/>
        <v>288430</v>
      </c>
      <c r="I13" s="244"/>
      <c r="J13" s="245">
        <v>6</v>
      </c>
      <c r="K13" s="788" t="s">
        <v>986</v>
      </c>
      <c r="L13" s="789"/>
      <c r="M13" s="251">
        <v>7738419</v>
      </c>
      <c r="N13" s="251" t="s">
        <v>1018</v>
      </c>
      <c r="O13" s="251">
        <f t="shared" si="2"/>
      </c>
      <c r="P13" s="266">
        <f t="shared" si="1"/>
        <v>7738419</v>
      </c>
    </row>
    <row r="14" spans="1:16" ht="18.75" customHeight="1">
      <c r="A14" s="244"/>
      <c r="B14" s="245">
        <v>7</v>
      </c>
      <c r="C14" s="788" t="s">
        <v>933</v>
      </c>
      <c r="D14" s="789"/>
      <c r="E14" s="251"/>
      <c r="F14" s="251"/>
      <c r="G14" s="251">
        <v>524989</v>
      </c>
      <c r="H14" s="266">
        <f t="shared" si="0"/>
        <v>524989</v>
      </c>
      <c r="I14" s="244"/>
      <c r="J14" s="245">
        <v>7</v>
      </c>
      <c r="K14" s="788" t="s">
        <v>987</v>
      </c>
      <c r="L14" s="789"/>
      <c r="M14" s="251" t="s">
        <v>1018</v>
      </c>
      <c r="N14" s="251" t="s">
        <v>1018</v>
      </c>
      <c r="O14" s="251">
        <f t="shared" si="2"/>
      </c>
      <c r="P14" s="266">
        <f t="shared" si="1"/>
      </c>
    </row>
    <row r="15" spans="1:16" ht="18.75" customHeight="1">
      <c r="A15" s="244"/>
      <c r="B15" s="245">
        <v>8</v>
      </c>
      <c r="C15" s="788" t="s">
        <v>934</v>
      </c>
      <c r="D15" s="789"/>
      <c r="E15" s="251" t="s">
        <v>1018</v>
      </c>
      <c r="F15" s="251" t="s">
        <v>1018</v>
      </c>
      <c r="G15" s="251" t="s">
        <v>1018</v>
      </c>
      <c r="H15" s="266">
        <f t="shared" si="0"/>
      </c>
      <c r="I15" s="244"/>
      <c r="J15" s="245">
        <v>8</v>
      </c>
      <c r="K15" s="788" t="s">
        <v>988</v>
      </c>
      <c r="L15" s="789"/>
      <c r="M15" s="251" t="s">
        <v>1018</v>
      </c>
      <c r="N15" s="251" t="s">
        <v>1018</v>
      </c>
      <c r="O15" s="251">
        <f t="shared" si="2"/>
      </c>
      <c r="P15" s="266">
        <f t="shared" si="1"/>
      </c>
    </row>
    <row r="16" spans="1:16" ht="18.75" customHeight="1">
      <c r="A16" s="244"/>
      <c r="B16" s="245">
        <v>9</v>
      </c>
      <c r="C16" s="788" t="s">
        <v>935</v>
      </c>
      <c r="D16" s="789"/>
      <c r="E16" s="251">
        <v>17848</v>
      </c>
      <c r="F16" s="251" t="s">
        <v>1018</v>
      </c>
      <c r="G16" s="251" t="s">
        <v>1018</v>
      </c>
      <c r="H16" s="266">
        <f t="shared" si="0"/>
        <v>17848</v>
      </c>
      <c r="I16" s="244"/>
      <c r="J16" s="245">
        <v>9</v>
      </c>
      <c r="K16" s="788" t="s">
        <v>989</v>
      </c>
      <c r="L16" s="789"/>
      <c r="M16" s="251" t="s">
        <v>1018</v>
      </c>
      <c r="N16" s="251" t="s">
        <v>1018</v>
      </c>
      <c r="O16" s="251">
        <f t="shared" si="2"/>
      </c>
      <c r="P16" s="266">
        <f t="shared" si="1"/>
      </c>
    </row>
    <row r="17" spans="1:16" ht="18.75" customHeight="1">
      <c r="A17" s="244"/>
      <c r="B17" s="245">
        <v>10</v>
      </c>
      <c r="C17" s="788" t="s">
        <v>936</v>
      </c>
      <c r="D17" s="789"/>
      <c r="E17" s="251">
        <v>7642529</v>
      </c>
      <c r="F17" s="251" t="s">
        <v>1018</v>
      </c>
      <c r="G17" s="251" t="s">
        <v>1018</v>
      </c>
      <c r="H17" s="266">
        <f t="shared" si="0"/>
        <v>7642529</v>
      </c>
      <c r="I17" s="244"/>
      <c r="J17" s="245">
        <v>10</v>
      </c>
      <c r="K17" s="788" t="s">
        <v>990</v>
      </c>
      <c r="L17" s="789"/>
      <c r="M17" s="251" t="s">
        <v>1018</v>
      </c>
      <c r="N17" s="251" t="s">
        <v>1018</v>
      </c>
      <c r="O17" s="251">
        <f t="shared" si="2"/>
      </c>
      <c r="P17" s="266">
        <f t="shared" si="1"/>
      </c>
    </row>
    <row r="18" spans="1:16" ht="18.75" customHeight="1">
      <c r="A18" s="244"/>
      <c r="B18" s="245">
        <v>11</v>
      </c>
      <c r="C18" s="788" t="s">
        <v>937</v>
      </c>
      <c r="D18" s="789"/>
      <c r="E18" s="251" t="s">
        <v>1018</v>
      </c>
      <c r="F18" s="251" t="s">
        <v>1018</v>
      </c>
      <c r="G18" s="251" t="s">
        <v>1018</v>
      </c>
      <c r="H18" s="266">
        <f t="shared" si="0"/>
      </c>
      <c r="I18" s="244"/>
      <c r="J18" s="245"/>
      <c r="K18" s="788"/>
      <c r="L18" s="789"/>
      <c r="M18" s="251">
        <f>IF(SUM(R18,T18,V18,X18,Z18)=0,"",SUM(R18,T18,V18,X18,Z18))</f>
      </c>
      <c r="N18" s="251" t="s">
        <v>1018</v>
      </c>
      <c r="O18" s="251">
        <f t="shared" si="2"/>
      </c>
      <c r="P18" s="266">
        <f t="shared" si="1"/>
      </c>
    </row>
    <row r="19" spans="1:16" ht="18.75" customHeight="1">
      <c r="A19" s="244"/>
      <c r="B19" s="245">
        <v>12</v>
      </c>
      <c r="C19" s="788" t="s">
        <v>938</v>
      </c>
      <c r="D19" s="789"/>
      <c r="E19" s="251" t="s">
        <v>1018</v>
      </c>
      <c r="F19" s="251" t="s">
        <v>1018</v>
      </c>
      <c r="G19" s="251" t="s">
        <v>1018</v>
      </c>
      <c r="H19" s="266">
        <f t="shared" si="0"/>
      </c>
      <c r="I19" s="244"/>
      <c r="J19" s="245"/>
      <c r="K19" s="788"/>
      <c r="L19" s="789"/>
      <c r="M19" s="251">
        <f>IF(SUM(R19,T19,V19,X19,Z19)=0,"",SUM(R19,T19,V19,X19,Z19))</f>
      </c>
      <c r="N19" s="251" t="s">
        <v>1018</v>
      </c>
      <c r="O19" s="251">
        <f t="shared" si="2"/>
      </c>
      <c r="P19" s="266">
        <f t="shared" si="1"/>
      </c>
    </row>
    <row r="20" spans="1:16" ht="18.75" customHeight="1">
      <c r="A20" s="244"/>
      <c r="B20" s="245">
        <v>13</v>
      </c>
      <c r="C20" s="788" t="s">
        <v>939</v>
      </c>
      <c r="D20" s="789"/>
      <c r="E20" s="251" t="s">
        <v>1018</v>
      </c>
      <c r="F20" s="251" t="s">
        <v>1018</v>
      </c>
      <c r="G20" s="251" t="s">
        <v>1018</v>
      </c>
      <c r="H20" s="266">
        <f t="shared" si="0"/>
      </c>
      <c r="I20" s="244"/>
      <c r="J20" s="245"/>
      <c r="K20" s="788"/>
      <c r="L20" s="789"/>
      <c r="M20" s="251">
        <f>IF(SUM(R20,T20,V20,X20,Z20)=0,"",SUM(R20,T20,V20,X20,Z20))</f>
      </c>
      <c r="N20" s="251" t="s">
        <v>1018</v>
      </c>
      <c r="O20" s="251">
        <f>IF(SUM(S20,U20,W20,Y20,AA20)=0,"",SUM(S20,U20,W20,Y20,AA20))</f>
      </c>
      <c r="P20" s="266">
        <f t="shared" si="1"/>
      </c>
    </row>
    <row r="21" spans="1:16" ht="18.75" customHeight="1">
      <c r="A21" s="244"/>
      <c r="B21" s="245">
        <v>14</v>
      </c>
      <c r="C21" s="788" t="s">
        <v>940</v>
      </c>
      <c r="D21" s="789"/>
      <c r="E21" s="251" t="s">
        <v>1018</v>
      </c>
      <c r="F21" s="251" t="s">
        <v>1018</v>
      </c>
      <c r="G21" s="251" t="s">
        <v>1018</v>
      </c>
      <c r="H21" s="266">
        <f t="shared" si="0"/>
      </c>
      <c r="I21" s="244"/>
      <c r="J21" s="245"/>
      <c r="K21" s="788"/>
      <c r="L21" s="789"/>
      <c r="M21" s="251">
        <f>IF(SUM(R21,T21,V21,X21,Z21)=0,"",SUM(R21,T21,V21,X21,Z21))</f>
      </c>
      <c r="N21" s="251" t="s">
        <v>1018</v>
      </c>
      <c r="O21" s="251">
        <f t="shared" si="2"/>
      </c>
      <c r="P21" s="266">
        <f t="shared" si="1"/>
      </c>
    </row>
    <row r="22" spans="1:16" ht="18.75" customHeight="1">
      <c r="A22" s="244"/>
      <c r="B22" s="245">
        <v>15</v>
      </c>
      <c r="C22" s="788" t="s">
        <v>941</v>
      </c>
      <c r="D22" s="789"/>
      <c r="E22" s="251" t="s">
        <v>1018</v>
      </c>
      <c r="F22" s="251" t="s">
        <v>1018</v>
      </c>
      <c r="G22" s="251" t="s">
        <v>1018</v>
      </c>
      <c r="H22" s="266">
        <f t="shared" si="0"/>
      </c>
      <c r="I22" s="244"/>
      <c r="J22" s="245"/>
      <c r="K22" s="788"/>
      <c r="L22" s="789"/>
      <c r="M22" s="251">
        <f>IF(SUM(R22,T22,V22,X22,Z22)=0,"",SUM(R22,T22,V22,X22,Z22))</f>
      </c>
      <c r="N22" s="251"/>
      <c r="O22" s="251">
        <f t="shared" si="2"/>
      </c>
      <c r="P22" s="266">
        <f t="shared" si="1"/>
      </c>
    </row>
    <row r="23" spans="1:16" ht="18.75" customHeight="1">
      <c r="A23" s="244"/>
      <c r="B23" s="245">
        <v>16</v>
      </c>
      <c r="C23" s="788" t="s">
        <v>942</v>
      </c>
      <c r="D23" s="789"/>
      <c r="E23" s="251">
        <v>28513022</v>
      </c>
      <c r="F23" s="251">
        <v>-10512468</v>
      </c>
      <c r="G23" s="251">
        <v>-18000554</v>
      </c>
      <c r="H23" s="266">
        <f t="shared" si="0"/>
      </c>
      <c r="I23" s="244"/>
      <c r="J23" s="245"/>
      <c r="K23" s="788"/>
      <c r="L23" s="789"/>
      <c r="M23" s="251"/>
      <c r="N23" s="251"/>
      <c r="O23" s="251"/>
      <c r="P23" s="266">
        <f t="shared" si="1"/>
      </c>
    </row>
    <row r="24" spans="1:16" ht="18.75" customHeight="1">
      <c r="A24" s="244"/>
      <c r="B24" s="245">
        <v>17</v>
      </c>
      <c r="C24" s="788" t="s">
        <v>943</v>
      </c>
      <c r="D24" s="789"/>
      <c r="E24" s="251" t="s">
        <v>1018</v>
      </c>
      <c r="F24" s="251" t="s">
        <v>1018</v>
      </c>
      <c r="G24" s="251" t="s">
        <v>1018</v>
      </c>
      <c r="H24" s="266">
        <f t="shared" si="0"/>
      </c>
      <c r="I24" s="244"/>
      <c r="J24" s="245"/>
      <c r="K24" s="788"/>
      <c r="L24" s="789"/>
      <c r="M24" s="251"/>
      <c r="N24" s="251" t="s">
        <v>1018</v>
      </c>
      <c r="O24" s="251"/>
      <c r="P24" s="266">
        <f t="shared" si="1"/>
      </c>
    </row>
    <row r="25" spans="1:16" ht="18.75" customHeight="1">
      <c r="A25" s="244"/>
      <c r="B25" s="245">
        <v>18</v>
      </c>
      <c r="C25" s="788" t="s">
        <v>944</v>
      </c>
      <c r="D25" s="789"/>
      <c r="E25" s="253" t="s">
        <v>1018</v>
      </c>
      <c r="F25" s="253" t="s">
        <v>1018</v>
      </c>
      <c r="G25" s="253" t="s">
        <v>1018</v>
      </c>
      <c r="H25" s="267">
        <f t="shared" si="0"/>
      </c>
      <c r="I25" s="255"/>
      <c r="J25" s="256"/>
      <c r="K25" s="794"/>
      <c r="L25" s="795"/>
      <c r="M25" s="253">
        <f>IF(SUM(R25,T25,V25,X25,Z25)=0,"",SUM(R25,T25,V25,X25,Z25))</f>
      </c>
      <c r="N25" s="253" t="s">
        <v>1018</v>
      </c>
      <c r="O25" s="253">
        <f>IF(SUM(S25,U25,W25,Y25,AA25)=0,"",SUM(S25,U25,W25,Y25,AA25))</f>
      </c>
      <c r="P25" s="267">
        <f t="shared" si="1"/>
      </c>
    </row>
    <row r="26" spans="1:16" ht="18.75" customHeight="1">
      <c r="A26" s="238">
        <v>2</v>
      </c>
      <c r="B26" s="790" t="s">
        <v>945</v>
      </c>
      <c r="C26" s="790"/>
      <c r="D26" s="791"/>
      <c r="E26" s="239">
        <f>SUM(E27,E33)</f>
        <v>319851138</v>
      </c>
      <c r="F26" s="239">
        <f>SUM(F27,F33)</f>
        <v>84000</v>
      </c>
      <c r="G26" s="239">
        <f>SUM(G27,G33)</f>
        <v>2744303</v>
      </c>
      <c r="H26" s="239">
        <f>IF(SUM(E26:G26)=0,"",SUM(E26:G26))</f>
        <v>322679441</v>
      </c>
      <c r="I26" s="241">
        <v>2</v>
      </c>
      <c r="J26" s="792" t="s">
        <v>991</v>
      </c>
      <c r="K26" s="792"/>
      <c r="L26" s="793"/>
      <c r="M26" s="263">
        <f>SUM(M27:M33)</f>
        <v>34147646</v>
      </c>
      <c r="N26" s="263">
        <f>SUM(N27:N33)</f>
        <v>0</v>
      </c>
      <c r="O26" s="263">
        <f>SUM(O27:O33)</f>
        <v>0</v>
      </c>
      <c r="P26" s="263">
        <f>IF(SUM(M26:O26)=0,"",SUM(M26:O26))</f>
        <v>34147646</v>
      </c>
    </row>
    <row r="27" spans="1:16" ht="18.75" customHeight="1">
      <c r="A27" s="249"/>
      <c r="B27" s="250">
        <v>1</v>
      </c>
      <c r="C27" s="797" t="s">
        <v>97</v>
      </c>
      <c r="D27" s="798"/>
      <c r="E27" s="247">
        <v>78433457</v>
      </c>
      <c r="F27" s="247">
        <v>0</v>
      </c>
      <c r="G27" s="247">
        <v>0</v>
      </c>
      <c r="H27" s="265">
        <f>IF(SUM(E27:G27)=0,"",SUM(E27:G27))</f>
        <v>78433457</v>
      </c>
      <c r="I27" s="249"/>
      <c r="J27" s="250">
        <v>1</v>
      </c>
      <c r="K27" s="797" t="s">
        <v>992</v>
      </c>
      <c r="L27" s="798"/>
      <c r="M27" s="247" t="s">
        <v>1018</v>
      </c>
      <c r="N27" s="247"/>
      <c r="O27" s="247">
        <f aca="true" t="shared" si="3" ref="O27:O33">IF(SUM(S27,U27,W27,Y27,AA27)=0,"",SUM(S27,U27,W27,Y27,AA27))</f>
      </c>
      <c r="P27" s="265">
        <f>IF(SUM(M27:O27)=0,"",SUM(M27:O27))</f>
      </c>
    </row>
    <row r="28" spans="1:16" ht="18.75" customHeight="1">
      <c r="A28" s="244"/>
      <c r="B28" s="245"/>
      <c r="C28" s="245">
        <v>1</v>
      </c>
      <c r="D28" s="246" t="s">
        <v>946</v>
      </c>
      <c r="E28" s="251">
        <v>4000000</v>
      </c>
      <c r="F28" s="251" t="s">
        <v>1018</v>
      </c>
      <c r="G28" s="251" t="s">
        <v>1018</v>
      </c>
      <c r="H28" s="266">
        <f aca="true" t="shared" si="4" ref="H28:H60">IF(SUM(E28:G28)=0,"",SUM(E28:G28))</f>
        <v>4000000</v>
      </c>
      <c r="I28" s="244"/>
      <c r="J28" s="245">
        <v>2</v>
      </c>
      <c r="K28" s="788" t="s">
        <v>993</v>
      </c>
      <c r="L28" s="789"/>
      <c r="M28" s="251" t="s">
        <v>1018</v>
      </c>
      <c r="N28" s="251"/>
      <c r="O28" s="251">
        <f t="shared" si="3"/>
      </c>
      <c r="P28" s="266">
        <f aca="true" t="shared" si="5" ref="P28:P33">IF(SUM(M28:O28)=0,"",SUM(M28:O28))</f>
      </c>
    </row>
    <row r="29" spans="1:16" ht="18.75" customHeight="1">
      <c r="A29" s="244"/>
      <c r="B29" s="245"/>
      <c r="C29" s="245">
        <v>2</v>
      </c>
      <c r="D29" s="246" t="s">
        <v>67</v>
      </c>
      <c r="E29" s="251">
        <v>54551500</v>
      </c>
      <c r="F29" s="251" t="s">
        <v>1018</v>
      </c>
      <c r="G29" s="251" t="s">
        <v>1018</v>
      </c>
      <c r="H29" s="266">
        <f t="shared" si="4"/>
        <v>54551500</v>
      </c>
      <c r="I29" s="244"/>
      <c r="J29" s="245">
        <v>3</v>
      </c>
      <c r="K29" s="788" t="s">
        <v>994</v>
      </c>
      <c r="L29" s="789"/>
      <c r="M29" s="251" t="s">
        <v>1018</v>
      </c>
      <c r="N29" s="251"/>
      <c r="O29" s="251">
        <f t="shared" si="3"/>
      </c>
      <c r="P29" s="266">
        <f t="shared" si="5"/>
      </c>
    </row>
    <row r="30" spans="1:16" ht="18.75" customHeight="1">
      <c r="A30" s="244"/>
      <c r="B30" s="245"/>
      <c r="C30" s="245">
        <v>3</v>
      </c>
      <c r="D30" s="246" t="s">
        <v>947</v>
      </c>
      <c r="E30" s="251" t="s">
        <v>1018</v>
      </c>
      <c r="F30" s="251" t="s">
        <v>1018</v>
      </c>
      <c r="G30" s="251" t="s">
        <v>1018</v>
      </c>
      <c r="H30" s="266">
        <f t="shared" si="4"/>
      </c>
      <c r="I30" s="244"/>
      <c r="J30" s="245">
        <v>4</v>
      </c>
      <c r="K30" s="788" t="s">
        <v>995</v>
      </c>
      <c r="L30" s="789"/>
      <c r="M30" s="251">
        <v>34147646</v>
      </c>
      <c r="N30" s="251"/>
      <c r="O30" s="251">
        <f t="shared" si="3"/>
      </c>
      <c r="P30" s="266">
        <f t="shared" si="5"/>
        <v>34147646</v>
      </c>
    </row>
    <row r="31" spans="1:16" ht="18.75" customHeight="1">
      <c r="A31" s="244"/>
      <c r="B31" s="245"/>
      <c r="C31" s="245">
        <v>4</v>
      </c>
      <c r="D31" s="246" t="s">
        <v>231</v>
      </c>
      <c r="E31" s="251">
        <v>-16168043</v>
      </c>
      <c r="F31" s="251" t="s">
        <v>1018</v>
      </c>
      <c r="G31" s="251" t="s">
        <v>1018</v>
      </c>
      <c r="H31" s="266">
        <f t="shared" si="4"/>
        <v>-16168043</v>
      </c>
      <c r="I31" s="244"/>
      <c r="J31" s="245"/>
      <c r="K31" s="245"/>
      <c r="L31" s="246"/>
      <c r="M31" s="251" t="s">
        <v>1018</v>
      </c>
      <c r="N31" s="251"/>
      <c r="O31" s="251">
        <f t="shared" si="3"/>
      </c>
      <c r="P31" s="266">
        <f t="shared" si="5"/>
      </c>
    </row>
    <row r="32" spans="1:16" ht="18.75" customHeight="1">
      <c r="A32" s="244"/>
      <c r="B32" s="245"/>
      <c r="C32" s="245">
        <v>5</v>
      </c>
      <c r="D32" s="246" t="s">
        <v>60</v>
      </c>
      <c r="E32" s="251">
        <v>36050000</v>
      </c>
      <c r="F32" s="251" t="s">
        <v>1018</v>
      </c>
      <c r="G32" s="251" t="s">
        <v>1018</v>
      </c>
      <c r="H32" s="266">
        <f t="shared" si="4"/>
        <v>36050000</v>
      </c>
      <c r="I32" s="244"/>
      <c r="J32" s="245"/>
      <c r="K32" s="245"/>
      <c r="L32" s="246"/>
      <c r="M32" s="251">
        <f>IF(SUM(R32,T32,V32,X32,Z32)=0,"",SUM(R32,T32,V32,X32,Z32))</f>
      </c>
      <c r="N32" s="251"/>
      <c r="O32" s="251">
        <f t="shared" si="3"/>
      </c>
      <c r="P32" s="266">
        <f t="shared" si="5"/>
      </c>
    </row>
    <row r="33" spans="1:16" ht="18.75" customHeight="1">
      <c r="A33" s="244"/>
      <c r="B33" s="245">
        <v>2</v>
      </c>
      <c r="C33" s="788" t="s">
        <v>948</v>
      </c>
      <c r="D33" s="789"/>
      <c r="E33" s="251">
        <v>241417681</v>
      </c>
      <c r="F33" s="251">
        <v>84000</v>
      </c>
      <c r="G33" s="251">
        <v>2744303</v>
      </c>
      <c r="H33" s="266">
        <f t="shared" si="4"/>
        <v>244245984</v>
      </c>
      <c r="I33" s="255"/>
      <c r="J33" s="256"/>
      <c r="K33" s="256"/>
      <c r="L33" s="257"/>
      <c r="M33" s="253">
        <f>IF(SUM(R33,T33,V33,X33,Z33)=0,"",SUM(R33,T33,V33,X33,Z33))</f>
      </c>
      <c r="N33" s="253"/>
      <c r="O33" s="253">
        <f t="shared" si="3"/>
      </c>
      <c r="P33" s="266">
        <f t="shared" si="5"/>
      </c>
    </row>
    <row r="34" spans="1:16" ht="18.75" customHeight="1">
      <c r="A34" s="244"/>
      <c r="B34" s="245"/>
      <c r="C34" s="245">
        <v>1</v>
      </c>
      <c r="D34" s="246" t="s">
        <v>67</v>
      </c>
      <c r="E34" s="251">
        <v>2604172</v>
      </c>
      <c r="F34" s="251" t="s">
        <v>1018</v>
      </c>
      <c r="G34" s="251">
        <v>2854137</v>
      </c>
      <c r="H34" s="266">
        <f t="shared" si="4"/>
        <v>5458309</v>
      </c>
      <c r="I34" s="804" t="s">
        <v>996</v>
      </c>
      <c r="J34" s="804"/>
      <c r="K34" s="804"/>
      <c r="L34" s="804"/>
      <c r="M34" s="242">
        <f>SUM(M7,M26)</f>
        <v>104315897</v>
      </c>
      <c r="N34" s="242">
        <f>SUM(N7,N26)</f>
        <v>5442782</v>
      </c>
      <c r="O34" s="242">
        <f>SUM(O7,O26)</f>
        <v>1599916</v>
      </c>
      <c r="P34" s="263">
        <f>IF(SUM(M34:O34)=0,"",SUM(M34:O34))</f>
        <v>111358595</v>
      </c>
    </row>
    <row r="35" spans="1:16" ht="18.75" customHeight="1">
      <c r="A35" s="244"/>
      <c r="B35" s="245"/>
      <c r="C35" s="245">
        <v>2</v>
      </c>
      <c r="D35" s="246" t="s">
        <v>947</v>
      </c>
      <c r="E35" s="251">
        <v>9929861</v>
      </c>
      <c r="F35" s="251" t="s">
        <v>1018</v>
      </c>
      <c r="G35" s="251" t="s">
        <v>1018</v>
      </c>
      <c r="H35" s="266">
        <f t="shared" si="4"/>
        <v>9929861</v>
      </c>
      <c r="I35" s="805" t="s">
        <v>997</v>
      </c>
      <c r="J35" s="805"/>
      <c r="K35" s="805"/>
      <c r="L35" s="805"/>
      <c r="M35" s="805"/>
      <c r="N35" s="805"/>
      <c r="O35" s="805"/>
      <c r="P35" s="805"/>
    </row>
    <row r="36" spans="1:16" ht="18.75" customHeight="1">
      <c r="A36" s="244"/>
      <c r="B36" s="245"/>
      <c r="C36" s="245">
        <v>3</v>
      </c>
      <c r="D36" s="246" t="s">
        <v>949</v>
      </c>
      <c r="E36" s="251">
        <v>3357914</v>
      </c>
      <c r="F36" s="251" t="s">
        <v>1018</v>
      </c>
      <c r="G36" s="251" t="s">
        <v>1018</v>
      </c>
      <c r="H36" s="266">
        <f t="shared" si="4"/>
        <v>3357914</v>
      </c>
      <c r="I36" s="807"/>
      <c r="J36" s="807"/>
      <c r="K36" s="807"/>
      <c r="L36" s="807"/>
      <c r="M36" s="236" t="s">
        <v>1014</v>
      </c>
      <c r="N36" s="236" t="s">
        <v>1015</v>
      </c>
      <c r="O36" s="236" t="s">
        <v>1016</v>
      </c>
      <c r="P36" s="236" t="s">
        <v>1017</v>
      </c>
    </row>
    <row r="37" spans="1:16" ht="18.75" customHeight="1">
      <c r="A37" s="244"/>
      <c r="B37" s="245"/>
      <c r="C37" s="245">
        <v>4</v>
      </c>
      <c r="D37" s="246" t="s">
        <v>950</v>
      </c>
      <c r="E37" s="251" t="s">
        <v>1018</v>
      </c>
      <c r="F37" s="251" t="s">
        <v>1018</v>
      </c>
      <c r="G37" s="251">
        <v>1100000</v>
      </c>
      <c r="H37" s="266">
        <f t="shared" si="4"/>
        <v>1100000</v>
      </c>
      <c r="I37" s="249">
        <v>1</v>
      </c>
      <c r="J37" s="797" t="s">
        <v>998</v>
      </c>
      <c r="K37" s="797"/>
      <c r="L37" s="798"/>
      <c r="M37" s="247">
        <v>4000000</v>
      </c>
      <c r="N37" s="247">
        <v>0</v>
      </c>
      <c r="O37" s="247">
        <v>0</v>
      </c>
      <c r="P37" s="265">
        <f>IF(SUM(M37:O37)=0,"",SUM(M37:O37))</f>
        <v>4000000</v>
      </c>
    </row>
    <row r="38" spans="1:16" ht="18.75" customHeight="1">
      <c r="A38" s="244"/>
      <c r="B38" s="245"/>
      <c r="C38" s="245">
        <v>5</v>
      </c>
      <c r="D38" s="246" t="s">
        <v>951</v>
      </c>
      <c r="E38" s="251">
        <v>73172607</v>
      </c>
      <c r="F38" s="251" t="s">
        <v>1018</v>
      </c>
      <c r="G38" s="251">
        <v>9974011</v>
      </c>
      <c r="H38" s="266">
        <f t="shared" si="4"/>
        <v>83146618</v>
      </c>
      <c r="I38" s="244">
        <v>2</v>
      </c>
      <c r="J38" s="788" t="s">
        <v>999</v>
      </c>
      <c r="K38" s="788"/>
      <c r="L38" s="789"/>
      <c r="M38" s="251">
        <v>85000000</v>
      </c>
      <c r="N38" s="251">
        <v>0</v>
      </c>
      <c r="O38" s="251">
        <v>0</v>
      </c>
      <c r="P38" s="266">
        <f aca="true" t="shared" si="6" ref="P38:P59">IF(SUM(M38:O38)=0,"",SUM(M38:O38))</f>
        <v>85000000</v>
      </c>
    </row>
    <row r="39" spans="1:16" ht="18.75" customHeight="1">
      <c r="A39" s="244"/>
      <c r="B39" s="245"/>
      <c r="C39" s="245">
        <v>6</v>
      </c>
      <c r="D39" s="246" t="s">
        <v>952</v>
      </c>
      <c r="E39" s="251">
        <v>55512696</v>
      </c>
      <c r="F39" s="251" t="s">
        <v>1018</v>
      </c>
      <c r="G39" s="251">
        <v>11986814</v>
      </c>
      <c r="H39" s="266">
        <f t="shared" si="4"/>
        <v>67499510</v>
      </c>
      <c r="I39" s="244"/>
      <c r="J39" s="245">
        <v>1</v>
      </c>
      <c r="K39" s="788" t="s">
        <v>963</v>
      </c>
      <c r="L39" s="789"/>
      <c r="M39" s="251">
        <v>85000000</v>
      </c>
      <c r="N39" s="251" t="s">
        <v>1018</v>
      </c>
      <c r="O39" s="251" t="s">
        <v>1018</v>
      </c>
      <c r="P39" s="266">
        <f t="shared" si="6"/>
        <v>85000000</v>
      </c>
    </row>
    <row r="40" spans="1:16" ht="18.75" customHeight="1">
      <c r="A40" s="244"/>
      <c r="B40" s="245"/>
      <c r="C40" s="245">
        <v>7</v>
      </c>
      <c r="D40" s="246" t="s">
        <v>231</v>
      </c>
      <c r="E40" s="251">
        <v>-109809074</v>
      </c>
      <c r="F40" s="251" t="s">
        <v>1018</v>
      </c>
      <c r="G40" s="251">
        <v>-23220659</v>
      </c>
      <c r="H40" s="266">
        <f t="shared" si="4"/>
        <v>-133029733</v>
      </c>
      <c r="I40" s="244">
        <v>3</v>
      </c>
      <c r="J40" s="788" t="s">
        <v>1000</v>
      </c>
      <c r="K40" s="788"/>
      <c r="L40" s="789"/>
      <c r="M40" s="251">
        <v>0</v>
      </c>
      <c r="N40" s="251">
        <v>0</v>
      </c>
      <c r="O40" s="251">
        <v>0</v>
      </c>
      <c r="P40" s="266">
        <f t="shared" si="6"/>
      </c>
    </row>
    <row r="41" spans="1:16" ht="18.75" customHeight="1">
      <c r="A41" s="244"/>
      <c r="B41" s="245"/>
      <c r="C41" s="245">
        <v>8</v>
      </c>
      <c r="D41" s="246" t="s">
        <v>60</v>
      </c>
      <c r="E41" s="251" t="s">
        <v>1018</v>
      </c>
      <c r="F41" s="251" t="s">
        <v>1018</v>
      </c>
      <c r="G41" s="251" t="s">
        <v>1018</v>
      </c>
      <c r="H41" s="266">
        <f t="shared" si="4"/>
      </c>
      <c r="I41" s="244">
        <v>4</v>
      </c>
      <c r="J41" s="788" t="s">
        <v>1001</v>
      </c>
      <c r="K41" s="788"/>
      <c r="L41" s="789"/>
      <c r="M41" s="251">
        <v>29691094</v>
      </c>
      <c r="N41" s="251">
        <v>0</v>
      </c>
      <c r="O41" s="251">
        <v>434176</v>
      </c>
      <c r="P41" s="266">
        <f t="shared" si="6"/>
        <v>30125270</v>
      </c>
    </row>
    <row r="42" spans="1:16" ht="18.75" customHeight="1">
      <c r="A42" s="244"/>
      <c r="B42" s="245"/>
      <c r="C42" s="245">
        <v>9</v>
      </c>
      <c r="D42" s="246" t="s">
        <v>953</v>
      </c>
      <c r="E42" s="251" t="s">
        <v>1018</v>
      </c>
      <c r="F42" s="251" t="s">
        <v>1018</v>
      </c>
      <c r="G42" s="251" t="s">
        <v>1018</v>
      </c>
      <c r="H42" s="266">
        <f t="shared" si="4"/>
      </c>
      <c r="I42" s="244">
        <v>5</v>
      </c>
      <c r="J42" s="788" t="s">
        <v>1002</v>
      </c>
      <c r="K42" s="788"/>
      <c r="L42" s="789"/>
      <c r="M42" s="251">
        <v>71645328</v>
      </c>
      <c r="N42" s="251">
        <v>0</v>
      </c>
      <c r="O42" s="251">
        <v>50000</v>
      </c>
      <c r="P42" s="266">
        <f t="shared" si="6"/>
        <v>71695328</v>
      </c>
    </row>
    <row r="43" spans="1:16" ht="18.75" customHeight="1">
      <c r="A43" s="244"/>
      <c r="B43" s="245"/>
      <c r="C43" s="245">
        <v>10</v>
      </c>
      <c r="D43" s="246" t="s">
        <v>954</v>
      </c>
      <c r="E43" s="251" t="s">
        <v>1018</v>
      </c>
      <c r="F43" s="251" t="s">
        <v>1018</v>
      </c>
      <c r="G43" s="251" t="s">
        <v>1018</v>
      </c>
      <c r="H43" s="266">
        <f t="shared" si="4"/>
      </c>
      <c r="I43" s="244"/>
      <c r="J43" s="245">
        <v>1</v>
      </c>
      <c r="K43" s="788" t="s">
        <v>1003</v>
      </c>
      <c r="L43" s="789"/>
      <c r="M43" s="251">
        <v>8000000</v>
      </c>
      <c r="N43" s="251" t="s">
        <v>1018</v>
      </c>
      <c r="O43" s="251" t="s">
        <v>1018</v>
      </c>
      <c r="P43" s="266">
        <f t="shared" si="6"/>
        <v>8000000</v>
      </c>
    </row>
    <row r="44" spans="1:16" ht="18.75" customHeight="1">
      <c r="A44" s="244"/>
      <c r="B44" s="245"/>
      <c r="C44" s="245">
        <v>11</v>
      </c>
      <c r="D44" s="246" t="s">
        <v>955</v>
      </c>
      <c r="E44" s="251">
        <v>2929212</v>
      </c>
      <c r="F44" s="251">
        <v>84000</v>
      </c>
      <c r="G44" s="251" t="s">
        <v>1018</v>
      </c>
      <c r="H44" s="266">
        <f t="shared" si="4"/>
        <v>3013212</v>
      </c>
      <c r="I44" s="244"/>
      <c r="J44" s="245">
        <v>2</v>
      </c>
      <c r="K44" s="788" t="s">
        <v>1004</v>
      </c>
      <c r="L44" s="789"/>
      <c r="M44" s="251">
        <v>54344132</v>
      </c>
      <c r="N44" s="251" t="s">
        <v>1018</v>
      </c>
      <c r="O44" s="251" t="s">
        <v>1018</v>
      </c>
      <c r="P44" s="266">
        <f t="shared" si="6"/>
        <v>54344132</v>
      </c>
    </row>
    <row r="45" spans="1:16" ht="18.75" customHeight="1">
      <c r="A45" s="244"/>
      <c r="B45" s="245"/>
      <c r="C45" s="245">
        <v>12</v>
      </c>
      <c r="D45" s="246" t="s">
        <v>956</v>
      </c>
      <c r="E45" s="251" t="s">
        <v>1018</v>
      </c>
      <c r="F45" s="251" t="s">
        <v>1018</v>
      </c>
      <c r="G45" s="251" t="s">
        <v>1018</v>
      </c>
      <c r="H45" s="266">
        <f t="shared" si="4"/>
      </c>
      <c r="I45" s="244"/>
      <c r="J45" s="245">
        <v>3</v>
      </c>
      <c r="K45" s="788" t="s">
        <v>1005</v>
      </c>
      <c r="L45" s="789"/>
      <c r="M45" s="251">
        <v>771985</v>
      </c>
      <c r="N45" s="251" t="s">
        <v>1018</v>
      </c>
      <c r="O45" s="251" t="s">
        <v>1018</v>
      </c>
      <c r="P45" s="266">
        <f t="shared" si="6"/>
        <v>771985</v>
      </c>
    </row>
    <row r="46" spans="1:16" ht="18.75" customHeight="1">
      <c r="A46" s="244"/>
      <c r="B46" s="245"/>
      <c r="C46" s="245">
        <v>13</v>
      </c>
      <c r="D46" s="246" t="s">
        <v>957</v>
      </c>
      <c r="E46" s="251" t="s">
        <v>1018</v>
      </c>
      <c r="F46" s="251" t="s">
        <v>1018</v>
      </c>
      <c r="G46" s="251" t="s">
        <v>1018</v>
      </c>
      <c r="H46" s="266">
        <f t="shared" si="4"/>
      </c>
      <c r="I46" s="244"/>
      <c r="J46" s="245">
        <v>4</v>
      </c>
      <c r="K46" s="788" t="s">
        <v>1006</v>
      </c>
      <c r="L46" s="789"/>
      <c r="M46" s="251">
        <v>8529211</v>
      </c>
      <c r="N46" s="251" t="s">
        <v>1018</v>
      </c>
      <c r="O46" s="251" t="s">
        <v>1018</v>
      </c>
      <c r="P46" s="266">
        <f t="shared" si="6"/>
        <v>8529211</v>
      </c>
    </row>
    <row r="47" spans="1:16" ht="18.75" customHeight="1">
      <c r="A47" s="244"/>
      <c r="B47" s="245"/>
      <c r="C47" s="245">
        <v>14</v>
      </c>
      <c r="D47" s="246" t="s">
        <v>958</v>
      </c>
      <c r="E47" s="251" t="s">
        <v>1018</v>
      </c>
      <c r="F47" s="251" t="s">
        <v>1018</v>
      </c>
      <c r="G47" s="251" t="s">
        <v>1018</v>
      </c>
      <c r="H47" s="266">
        <f t="shared" si="4"/>
      </c>
      <c r="I47" s="244"/>
      <c r="J47" s="245">
        <v>5</v>
      </c>
      <c r="K47" s="788" t="s">
        <v>608</v>
      </c>
      <c r="L47" s="789"/>
      <c r="M47" s="251" t="s">
        <v>1018</v>
      </c>
      <c r="N47" s="251" t="s">
        <v>1018</v>
      </c>
      <c r="O47" s="251">
        <v>50000</v>
      </c>
      <c r="P47" s="266">
        <f t="shared" si="6"/>
        <v>50000</v>
      </c>
    </row>
    <row r="48" spans="1:16" ht="18.75" customHeight="1">
      <c r="A48" s="244"/>
      <c r="B48" s="245"/>
      <c r="C48" s="245">
        <v>15</v>
      </c>
      <c r="D48" s="246" t="s">
        <v>959</v>
      </c>
      <c r="E48" s="251">
        <v>160000</v>
      </c>
      <c r="F48" s="251" t="s">
        <v>1018</v>
      </c>
      <c r="G48" s="251" t="s">
        <v>1018</v>
      </c>
      <c r="H48" s="266">
        <f t="shared" si="4"/>
        <v>160000</v>
      </c>
      <c r="I48" s="244"/>
      <c r="J48" s="245">
        <v>6</v>
      </c>
      <c r="K48" s="788" t="s">
        <v>1008</v>
      </c>
      <c r="L48" s="789"/>
      <c r="M48" s="251" t="s">
        <v>1018</v>
      </c>
      <c r="N48" s="251" t="s">
        <v>1018</v>
      </c>
      <c r="O48" s="251" t="s">
        <v>1018</v>
      </c>
      <c r="P48" s="266">
        <f t="shared" si="6"/>
      </c>
    </row>
    <row r="49" spans="1:16" ht="18.75" customHeight="1">
      <c r="A49" s="244"/>
      <c r="B49" s="245"/>
      <c r="C49" s="245">
        <v>16</v>
      </c>
      <c r="D49" s="246" t="s">
        <v>960</v>
      </c>
      <c r="E49" s="251" t="s">
        <v>1018</v>
      </c>
      <c r="F49" s="251" t="s">
        <v>1018</v>
      </c>
      <c r="G49" s="251" t="s">
        <v>1018</v>
      </c>
      <c r="H49" s="266">
        <f t="shared" si="4"/>
      </c>
      <c r="I49" s="244"/>
      <c r="J49" s="245">
        <v>7</v>
      </c>
      <c r="K49" s="788" t="s">
        <v>1009</v>
      </c>
      <c r="L49" s="789"/>
      <c r="M49" s="251" t="s">
        <v>1018</v>
      </c>
      <c r="N49" s="251" t="s">
        <v>1018</v>
      </c>
      <c r="O49" s="251" t="s">
        <v>1018</v>
      </c>
      <c r="P49" s="266">
        <f t="shared" si="6"/>
      </c>
    </row>
    <row r="50" spans="1:16" ht="18.75" customHeight="1">
      <c r="A50" s="244"/>
      <c r="B50" s="245"/>
      <c r="C50" s="245">
        <v>17</v>
      </c>
      <c r="D50" s="246" t="s">
        <v>961</v>
      </c>
      <c r="E50" s="251">
        <v>46282735</v>
      </c>
      <c r="F50" s="251" t="s">
        <v>1018</v>
      </c>
      <c r="G50" s="251" t="s">
        <v>1018</v>
      </c>
      <c r="H50" s="266">
        <f t="shared" si="4"/>
        <v>46282735</v>
      </c>
      <c r="I50" s="244"/>
      <c r="J50" s="245"/>
      <c r="K50" s="245"/>
      <c r="L50" s="246"/>
      <c r="M50" s="251" t="s">
        <v>1018</v>
      </c>
      <c r="N50" s="251" t="s">
        <v>1018</v>
      </c>
      <c r="O50" s="251" t="s">
        <v>1018</v>
      </c>
      <c r="P50" s="266">
        <f t="shared" si="6"/>
      </c>
    </row>
    <row r="51" spans="1:16" ht="18.75" customHeight="1">
      <c r="A51" s="244"/>
      <c r="B51" s="245"/>
      <c r="C51" s="245">
        <v>18</v>
      </c>
      <c r="D51" s="246" t="s">
        <v>962</v>
      </c>
      <c r="E51" s="251">
        <v>632230</v>
      </c>
      <c r="F51" s="251" t="s">
        <v>1018</v>
      </c>
      <c r="G51" s="251" t="s">
        <v>1018</v>
      </c>
      <c r="H51" s="266">
        <f t="shared" si="4"/>
        <v>632230</v>
      </c>
      <c r="I51" s="244">
        <v>6</v>
      </c>
      <c r="J51" s="788" t="s">
        <v>1010</v>
      </c>
      <c r="K51" s="788"/>
      <c r="L51" s="789"/>
      <c r="M51" s="251">
        <v>361273852</v>
      </c>
      <c r="N51" s="251">
        <v>84000</v>
      </c>
      <c r="O51" s="251">
        <v>10143684</v>
      </c>
      <c r="P51" s="266">
        <f t="shared" si="6"/>
        <v>371501536</v>
      </c>
    </row>
    <row r="52" spans="1:16" ht="18.75" customHeight="1">
      <c r="A52" s="244"/>
      <c r="B52" s="245"/>
      <c r="C52" s="245">
        <v>19</v>
      </c>
      <c r="D52" s="246" t="s">
        <v>963</v>
      </c>
      <c r="E52" s="251">
        <v>85000000</v>
      </c>
      <c r="F52" s="251" t="s">
        <v>1018</v>
      </c>
      <c r="G52" s="251" t="s">
        <v>1018</v>
      </c>
      <c r="H52" s="266">
        <f t="shared" si="4"/>
        <v>85000000</v>
      </c>
      <c r="I52" s="244"/>
      <c r="J52" s="245"/>
      <c r="K52" s="788" t="s">
        <v>1010</v>
      </c>
      <c r="L52" s="789"/>
      <c r="M52" s="251">
        <v>361273852</v>
      </c>
      <c r="N52" s="251">
        <v>84000</v>
      </c>
      <c r="O52" s="251">
        <v>10143684</v>
      </c>
      <c r="P52" s="266">
        <f t="shared" si="6"/>
        <v>371501536</v>
      </c>
    </row>
    <row r="53" spans="1:16" ht="18.75" customHeight="1">
      <c r="A53" s="244"/>
      <c r="B53" s="245"/>
      <c r="C53" s="245">
        <v>20</v>
      </c>
      <c r="D53" s="246" t="s">
        <v>964</v>
      </c>
      <c r="E53" s="251">
        <v>8000000</v>
      </c>
      <c r="F53" s="251" t="s">
        <v>1018</v>
      </c>
      <c r="G53" s="251" t="s">
        <v>1018</v>
      </c>
      <c r="H53" s="266">
        <f t="shared" si="4"/>
        <v>8000000</v>
      </c>
      <c r="I53" s="244"/>
      <c r="J53" s="245"/>
      <c r="K53" s="788" t="s">
        <v>1011</v>
      </c>
      <c r="L53" s="789"/>
      <c r="M53" s="251">
        <v>8937767</v>
      </c>
      <c r="N53" s="251">
        <v>-141160</v>
      </c>
      <c r="O53" s="251">
        <v>5331312</v>
      </c>
      <c r="P53" s="266">
        <f t="shared" si="6"/>
        <v>14127919</v>
      </c>
    </row>
    <row r="54" spans="1:16" ht="18.75" customHeight="1">
      <c r="A54" s="244"/>
      <c r="B54" s="245"/>
      <c r="C54" s="245">
        <v>21</v>
      </c>
      <c r="D54" s="246" t="s">
        <v>965</v>
      </c>
      <c r="E54" s="251">
        <v>54344132</v>
      </c>
      <c r="F54" s="251" t="s">
        <v>1018</v>
      </c>
      <c r="G54" s="251" t="s">
        <v>1018</v>
      </c>
      <c r="H54" s="266">
        <f t="shared" si="4"/>
        <v>54344132</v>
      </c>
      <c r="I54" s="244"/>
      <c r="J54" s="245"/>
      <c r="K54" s="245"/>
      <c r="L54" s="246"/>
      <c r="M54" s="251">
        <f>IF(SUM(R54,T54,V54,X54,Z54)=0,"",SUM(R54,T54,V54,X54,Z54))</f>
      </c>
      <c r="N54" s="251"/>
      <c r="O54" s="251">
        <f>IF(SUM(S54,U54,W54,Y54,AA54)=0,"",SUM(S54,U54,W54,Y54,AA54))</f>
      </c>
      <c r="P54" s="266">
        <f t="shared" si="6"/>
      </c>
    </row>
    <row r="55" spans="1:16" ht="18.75" customHeight="1">
      <c r="A55" s="244"/>
      <c r="B55" s="245"/>
      <c r="C55" s="245">
        <v>22</v>
      </c>
      <c r="D55" s="246" t="s">
        <v>966</v>
      </c>
      <c r="E55" s="251">
        <v>771985</v>
      </c>
      <c r="F55" s="251" t="s">
        <v>1018</v>
      </c>
      <c r="G55" s="251" t="s">
        <v>1018</v>
      </c>
      <c r="H55" s="266">
        <f t="shared" si="4"/>
        <v>771985</v>
      </c>
      <c r="I55" s="244"/>
      <c r="J55" s="245"/>
      <c r="K55" s="245"/>
      <c r="L55" s="246"/>
      <c r="M55" s="251">
        <f>IF(SUM(R55,T55,V55,X55,Z55)=0,"",SUM(R55,T55,V55,X55,Z55))</f>
      </c>
      <c r="N55" s="251"/>
      <c r="O55" s="251">
        <f>IF(SUM(S55,U55,W55,Y55,AA55)=0,"",SUM(S55,U55,W55,Y55,AA55))</f>
      </c>
      <c r="P55" s="266">
        <f t="shared" si="6"/>
      </c>
    </row>
    <row r="56" spans="1:16" ht="18.75" customHeight="1">
      <c r="A56" s="244"/>
      <c r="B56" s="245"/>
      <c r="C56" s="245">
        <v>23</v>
      </c>
      <c r="D56" s="246" t="s">
        <v>967</v>
      </c>
      <c r="E56" s="251">
        <v>8529211</v>
      </c>
      <c r="F56" s="251" t="s">
        <v>1018</v>
      </c>
      <c r="G56" s="251" t="s">
        <v>1018</v>
      </c>
      <c r="H56" s="266">
        <f t="shared" si="4"/>
        <v>8529211</v>
      </c>
      <c r="I56" s="244"/>
      <c r="J56" s="245"/>
      <c r="K56" s="245"/>
      <c r="L56" s="246"/>
      <c r="M56" s="251">
        <f>IF(SUM(R58,T58,V58,X58,Z58)=0,"",SUM(R58,T58,V58,X58,Z58))</f>
      </c>
      <c r="N56" s="251"/>
      <c r="O56" s="251">
        <f>IF(SUM(S58,U58,W58,Y58,AA58)=0,"",SUM(S58,U58,W58,Y58,AA58))</f>
      </c>
      <c r="P56" s="266">
        <f t="shared" si="6"/>
      </c>
    </row>
    <row r="57" spans="1:16" ht="18.75" customHeight="1">
      <c r="A57" s="244"/>
      <c r="B57" s="245"/>
      <c r="C57" s="245">
        <v>24</v>
      </c>
      <c r="D57" s="246" t="s">
        <v>968</v>
      </c>
      <c r="E57" s="251" t="s">
        <v>1018</v>
      </c>
      <c r="F57" s="251" t="s">
        <v>1018</v>
      </c>
      <c r="G57" s="251">
        <v>50000</v>
      </c>
      <c r="H57" s="266">
        <f t="shared" si="4"/>
        <v>50000</v>
      </c>
      <c r="I57" s="244"/>
      <c r="J57" s="245"/>
      <c r="K57" s="245"/>
      <c r="L57" s="246"/>
      <c r="M57" s="251">
        <f>IF(SUM(R59,T59,V59,X59,Z59)=0,"",SUM(R59,T59,V59,X59,Z59))</f>
      </c>
      <c r="N57" s="251"/>
      <c r="O57" s="251">
        <f>IF(SUM(S59,U59,W59,Y59,AA59)=0,"",SUM(S59,U59,W59,Y59,AA59))</f>
      </c>
      <c r="P57" s="266">
        <f t="shared" si="6"/>
      </c>
    </row>
    <row r="58" spans="1:16" ht="18.75" customHeight="1">
      <c r="A58" s="244"/>
      <c r="B58" s="245"/>
      <c r="C58" s="245">
        <v>25</v>
      </c>
      <c r="D58" s="246" t="s">
        <v>969</v>
      </c>
      <c r="E58" s="251" t="s">
        <v>1018</v>
      </c>
      <c r="F58" s="251" t="s">
        <v>1018</v>
      </c>
      <c r="G58" s="251">
        <f>IF(SUM(K58,M58,P58,R60,T60)=0,"",SUM(K58,M58,P58,R60,T60))</f>
      </c>
      <c r="H58" s="266">
        <f t="shared" si="4"/>
      </c>
      <c r="I58" s="244"/>
      <c r="J58" s="245"/>
      <c r="K58" s="245"/>
      <c r="L58" s="246"/>
      <c r="M58" s="251">
        <f>IF(SUM(R60,T60,V60,X60,Z60)=0,"",SUM(R60,T60,V60,X60,Z60))</f>
      </c>
      <c r="N58" s="251"/>
      <c r="O58" s="251">
        <f>IF(SUM(S60,U60,W60,Y60,AA60)=0,"",SUM(S60,U60,W60,Y60,AA60))</f>
      </c>
      <c r="P58" s="266">
        <f t="shared" si="6"/>
      </c>
    </row>
    <row r="59" spans="1:16" ht="18.75" customHeight="1">
      <c r="A59" s="244"/>
      <c r="B59" s="245"/>
      <c r="C59" s="245">
        <v>26</v>
      </c>
      <c r="D59" s="246" t="s">
        <v>970</v>
      </c>
      <c r="E59" s="251" t="s">
        <v>1018</v>
      </c>
      <c r="F59" s="251" t="s">
        <v>1018</v>
      </c>
      <c r="G59" s="251">
        <f>IF(SUM(K59,M59,P59,R61,T61)=0,"",SUM(K59,M59,P59,R61,T61))</f>
      </c>
      <c r="H59" s="266">
        <f t="shared" si="4"/>
      </c>
      <c r="I59" s="255"/>
      <c r="J59" s="256"/>
      <c r="K59" s="256"/>
      <c r="L59" s="257"/>
      <c r="M59" s="253">
        <f>IF(SUM(R61,T61,V61,X61,Z61)=0,"",SUM(R61,T61,V61,X61,Z61))</f>
      </c>
      <c r="N59" s="253"/>
      <c r="O59" s="253">
        <f>IF(SUM(S61,U61,W61,Y61,AA61)=0,"",SUM(S61,U61,W61,Y61,AA61))</f>
      </c>
      <c r="P59" s="266">
        <f t="shared" si="6"/>
      </c>
    </row>
    <row r="60" spans="1:16" ht="18.75" customHeight="1">
      <c r="A60" s="255"/>
      <c r="B60" s="256"/>
      <c r="C60" s="256">
        <v>27</v>
      </c>
      <c r="D60" s="257" t="s">
        <v>971</v>
      </c>
      <c r="E60" s="253" t="s">
        <v>1018</v>
      </c>
      <c r="F60" s="253" t="s">
        <v>1018</v>
      </c>
      <c r="G60" s="253"/>
      <c r="H60" s="267">
        <f t="shared" si="4"/>
      </c>
      <c r="I60" s="805" t="s">
        <v>1012</v>
      </c>
      <c r="J60" s="805"/>
      <c r="K60" s="805"/>
      <c r="L60" s="805"/>
      <c r="M60" s="260">
        <f>SUM(M37,M38,M40,M41,M42,M51)</f>
        <v>551610274</v>
      </c>
      <c r="N60" s="260">
        <f>SUM(N37,N38,N40,N41,N42,N51)</f>
        <v>84000</v>
      </c>
      <c r="O60" s="260">
        <f>SUM(O37,O38,O40,O41,O42,O51)</f>
        <v>10627860</v>
      </c>
      <c r="P60" s="264">
        <f>IF(SUM(M60:O60)=0,"",SUM(M60:O60))</f>
        <v>562322134</v>
      </c>
    </row>
    <row r="61" spans="1:16" ht="18.75" customHeight="1">
      <c r="A61" s="808" t="s">
        <v>972</v>
      </c>
      <c r="B61" s="808"/>
      <c r="C61" s="808"/>
      <c r="D61" s="808"/>
      <c r="E61" s="239">
        <f>SUM(E7,E26)</f>
        <v>655926171</v>
      </c>
      <c r="F61" s="239">
        <f>SUM(F7,F26)</f>
        <v>5526782</v>
      </c>
      <c r="G61" s="239">
        <f>SUM(G7,G26)</f>
        <v>12227776</v>
      </c>
      <c r="H61" s="239">
        <f>IF(SUM(E61:G61)=0,"",SUM(E61:G61))</f>
        <v>673680729</v>
      </c>
      <c r="I61" s="805" t="s">
        <v>1013</v>
      </c>
      <c r="J61" s="805"/>
      <c r="K61" s="805"/>
      <c r="L61" s="805"/>
      <c r="M61" s="260">
        <f>SUM(M34,M60)</f>
        <v>655926171</v>
      </c>
      <c r="N61" s="260">
        <f>SUM(N34,N60)</f>
        <v>5526782</v>
      </c>
      <c r="O61" s="260">
        <f>SUM(O34,O60)</f>
        <v>12227776</v>
      </c>
      <c r="P61" s="264">
        <f>IF(SUM(M61:O61)=0,"",SUM(M61:O61))</f>
        <v>673680729</v>
      </c>
    </row>
  </sheetData>
  <sheetProtection password="CCE7" sheet="1" formatCells="0" formatColumns="0" formatRows="0" insertColumns="0" insertRows="0" insertHyperlinks="0" deleteColumns="0" deleteRows="0" sort="0" autoFilter="0" pivotTables="0"/>
  <mergeCells count="74">
    <mergeCell ref="B7:D7"/>
    <mergeCell ref="C8:D8"/>
    <mergeCell ref="C9:D9"/>
    <mergeCell ref="A6:D6"/>
    <mergeCell ref="A5:H5"/>
    <mergeCell ref="C10:D10"/>
    <mergeCell ref="C11:D11"/>
    <mergeCell ref="C12:D12"/>
    <mergeCell ref="K10:L10"/>
    <mergeCell ref="K11:L11"/>
    <mergeCell ref="K12:L12"/>
    <mergeCell ref="C13:D13"/>
    <mergeCell ref="C14:D14"/>
    <mergeCell ref="C15:D15"/>
    <mergeCell ref="K13:L13"/>
    <mergeCell ref="K14:L14"/>
    <mergeCell ref="K15:L15"/>
    <mergeCell ref="C16:D16"/>
    <mergeCell ref="C17:D17"/>
    <mergeCell ref="C18:D18"/>
    <mergeCell ref="K16:L16"/>
    <mergeCell ref="K17:L17"/>
    <mergeCell ref="K18:L18"/>
    <mergeCell ref="C19:D19"/>
    <mergeCell ref="C20:D20"/>
    <mergeCell ref="C21:D21"/>
    <mergeCell ref="K19:L19"/>
    <mergeCell ref="K20:L20"/>
    <mergeCell ref="K21:L21"/>
    <mergeCell ref="C22:D22"/>
    <mergeCell ref="C23:D23"/>
    <mergeCell ref="C24:D24"/>
    <mergeCell ref="K22:L22"/>
    <mergeCell ref="K23:L23"/>
    <mergeCell ref="K24:L24"/>
    <mergeCell ref="C25:D25"/>
    <mergeCell ref="B26:D26"/>
    <mergeCell ref="C27:D27"/>
    <mergeCell ref="K25:L25"/>
    <mergeCell ref="J26:L26"/>
    <mergeCell ref="K27:L27"/>
    <mergeCell ref="A61:D61"/>
    <mergeCell ref="J38:L38"/>
    <mergeCell ref="K39:L39"/>
    <mergeCell ref="C33:D33"/>
    <mergeCell ref="I35:P35"/>
    <mergeCell ref="I5:P5"/>
    <mergeCell ref="I6:L6"/>
    <mergeCell ref="J7:L7"/>
    <mergeCell ref="K8:L8"/>
    <mergeCell ref="K9:L9"/>
    <mergeCell ref="J37:L37"/>
    <mergeCell ref="K28:L28"/>
    <mergeCell ref="K29:L29"/>
    <mergeCell ref="K30:L30"/>
    <mergeCell ref="I34:L34"/>
    <mergeCell ref="I36:L36"/>
    <mergeCell ref="K52:L52"/>
    <mergeCell ref="J40:L40"/>
    <mergeCell ref="J41:L41"/>
    <mergeCell ref="J42:L42"/>
    <mergeCell ref="K43:L43"/>
    <mergeCell ref="K44:L44"/>
    <mergeCell ref="K45:L45"/>
    <mergeCell ref="K53:L53"/>
    <mergeCell ref="I60:L60"/>
    <mergeCell ref="I61:L61"/>
    <mergeCell ref="A2:P2"/>
    <mergeCell ref="A3:P3"/>
    <mergeCell ref="K46:L46"/>
    <mergeCell ref="K47:L47"/>
    <mergeCell ref="K48:L48"/>
    <mergeCell ref="K49:L49"/>
    <mergeCell ref="J51:L51"/>
  </mergeCells>
  <printOptions horizontalCentered="1"/>
  <pageMargins left="0" right="0" top="0" bottom="0" header="0" footer="0"/>
  <pageSetup firstPageNumber="22" useFirstPageNumber="1" fitToHeight="0" fitToWidth="1"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5"/>
  <cols>
    <col min="1" max="1" width="9.00390625" style="196" customWidth="1"/>
    <col min="2" max="2" width="11.8515625" style="196" customWidth="1"/>
    <col min="3" max="8" width="9.00390625" style="196" customWidth="1"/>
    <col min="9" max="9" width="11.28125" style="196" customWidth="1"/>
    <col min="10" max="16384" width="9.00390625" style="196" customWidth="1"/>
  </cols>
  <sheetData>
    <row r="1" spans="1:9" ht="18" customHeight="1">
      <c r="A1" s="204" t="s">
        <v>792</v>
      </c>
      <c r="B1" s="202"/>
      <c r="C1" s="202"/>
      <c r="D1" s="202"/>
      <c r="E1" s="203"/>
      <c r="F1" s="202"/>
      <c r="G1" s="202"/>
      <c r="H1" s="202"/>
      <c r="I1" s="202"/>
    </row>
    <row r="2" spans="8:9" ht="14.25">
      <c r="H2" s="809">
        <v>42094</v>
      </c>
      <c r="I2" s="809"/>
    </row>
    <row r="4" spans="1:9" ht="18.75">
      <c r="A4" s="201" t="s">
        <v>791</v>
      </c>
      <c r="B4" s="199"/>
      <c r="C4" s="199"/>
      <c r="D4" s="199"/>
      <c r="E4" s="199"/>
      <c r="F4" s="199"/>
      <c r="G4" s="199"/>
      <c r="H4" s="199"/>
      <c r="I4" s="199"/>
    </row>
    <row r="5" spans="1:9" ht="17.25">
      <c r="A5" s="200"/>
      <c r="B5" s="199"/>
      <c r="C5" s="199"/>
      <c r="D5" s="199"/>
      <c r="E5" s="199"/>
      <c r="F5" s="199"/>
      <c r="G5" s="199"/>
      <c r="H5" s="199"/>
      <c r="I5" s="199"/>
    </row>
    <row r="6" ht="14.25">
      <c r="I6" s="198" t="s">
        <v>790</v>
      </c>
    </row>
    <row r="7" ht="13.5">
      <c r="I7" s="197"/>
    </row>
    <row r="10" ht="13.5">
      <c r="C10" s="196" t="s">
        <v>789</v>
      </c>
    </row>
    <row r="11" ht="13.5">
      <c r="C11" s="196" t="s">
        <v>788</v>
      </c>
    </row>
    <row r="12" ht="13.5">
      <c r="C12" s="196" t="s">
        <v>787</v>
      </c>
    </row>
    <row r="13" ht="13.5">
      <c r="C13" s="196" t="s">
        <v>786</v>
      </c>
    </row>
    <row r="14" ht="13.5">
      <c r="C14" s="196" t="s">
        <v>785</v>
      </c>
    </row>
    <row r="15" ht="13.5">
      <c r="C15" s="196" t="s">
        <v>784</v>
      </c>
    </row>
    <row r="16" ht="13.5">
      <c r="C16" s="196" t="s">
        <v>783</v>
      </c>
    </row>
    <row r="17" ht="13.5">
      <c r="C17" s="196" t="s">
        <v>782</v>
      </c>
    </row>
    <row r="18" ht="13.5">
      <c r="C18" s="196" t="s">
        <v>781</v>
      </c>
    </row>
    <row r="19" ht="13.5">
      <c r="C19" s="196" t="s">
        <v>780</v>
      </c>
    </row>
    <row r="20" ht="13.5">
      <c r="C20" s="196" t="s">
        <v>779</v>
      </c>
    </row>
    <row r="21" ht="13.5">
      <c r="C21" s="196" t="s">
        <v>778</v>
      </c>
    </row>
    <row r="22" ht="13.5">
      <c r="C22" s="196" t="s">
        <v>777</v>
      </c>
    </row>
    <row r="23" ht="13.5">
      <c r="C23" s="196" t="s">
        <v>776</v>
      </c>
    </row>
    <row r="24" ht="13.5">
      <c r="C24" s="196" t="s">
        <v>775</v>
      </c>
    </row>
    <row r="25" ht="13.5">
      <c r="C25" s="196" t="s">
        <v>774</v>
      </c>
    </row>
    <row r="26" ht="13.5">
      <c r="C26" s="196" t="s">
        <v>773</v>
      </c>
    </row>
    <row r="27" ht="13.5">
      <c r="C27" s="196" t="s">
        <v>772</v>
      </c>
    </row>
    <row r="28" ht="13.5">
      <c r="C28" s="196" t="s">
        <v>771</v>
      </c>
    </row>
    <row r="29" ht="13.5">
      <c r="C29" s="196" t="s">
        <v>770</v>
      </c>
    </row>
    <row r="30" ht="13.5">
      <c r="C30" s="196" t="s">
        <v>769</v>
      </c>
    </row>
    <row r="31" ht="13.5">
      <c r="C31" s="196" t="s">
        <v>768</v>
      </c>
    </row>
    <row r="32" ht="13.5">
      <c r="C32" s="196" t="s">
        <v>767</v>
      </c>
    </row>
    <row r="33" ht="13.5">
      <c r="C33" s="196" t="s">
        <v>766</v>
      </c>
    </row>
    <row r="36" ht="13.5">
      <c r="C36" s="196" t="s">
        <v>765</v>
      </c>
    </row>
    <row r="37" ht="13.5">
      <c r="C37" s="196" t="s">
        <v>764</v>
      </c>
    </row>
    <row r="38" ht="13.5">
      <c r="C38" s="196" t="s">
        <v>763</v>
      </c>
    </row>
    <row r="39" ht="13.5">
      <c r="C39" s="196" t="s">
        <v>762</v>
      </c>
    </row>
    <row r="40" ht="13.5">
      <c r="C40" s="196" t="s">
        <v>761</v>
      </c>
    </row>
    <row r="41" ht="13.5">
      <c r="C41" s="196" t="s">
        <v>760</v>
      </c>
    </row>
    <row r="42" ht="13.5">
      <c r="C42" s="196" t="s">
        <v>759</v>
      </c>
    </row>
    <row r="43" ht="13.5">
      <c r="C43" s="196" t="s">
        <v>758</v>
      </c>
    </row>
    <row r="44" ht="13.5">
      <c r="C44" s="196" t="s">
        <v>757</v>
      </c>
    </row>
    <row r="47" ht="13.5">
      <c r="C47" s="196" t="s">
        <v>756</v>
      </c>
    </row>
  </sheetData>
  <sheetProtection password="CCE7" sheet="1" formatCells="0" formatColumns="0" formatRows="0" insertColumns="0" insertRows="0" insertHyperlinks="0" deleteColumns="0" deleteRows="0" sort="0" autoFilter="0" pivotTables="0"/>
  <mergeCells count="1">
    <mergeCell ref="H2:I2"/>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ashiyan</cp:lastModifiedBy>
  <cp:lastPrinted>2015-06-24T04:46:50Z</cp:lastPrinted>
  <dcterms:created xsi:type="dcterms:W3CDTF">2014-01-14T06:56:33Z</dcterms:created>
  <dcterms:modified xsi:type="dcterms:W3CDTF">2016-03-28T00:20:13Z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